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AndreasLehner\HTW\HTW - Allgemein\Sitzungen\1819\2_o_SS\"/>
    </mc:Choice>
  </mc:AlternateContent>
  <xr:revisionPtr revIDLastSave="4" documentId="8_{B5DF1CAA-6714-4F1A-80DC-1F6839BA832F}" xr6:coauthVersionLast="43" xr6:coauthVersionMax="43" xr10:uidLastSave="{CAC8B908-6ACA-4F01-BE54-193C422763EF}"/>
  <bookViews>
    <workbookView xWindow="-120" yWindow="-120" windowWidth="29040" windowHeight="15840" tabRatio="736" activeTab="2" xr2:uid="{00000000-000D-0000-FFFF-FFFF00000000}"/>
  </bookViews>
  <sheets>
    <sheet name="JVA_referatsbezogen" sheetId="11" r:id="rId1"/>
    <sheet name="JVA_Gebarungserfolgsrechnung" sheetId="12" r:id="rId2"/>
    <sheet name="AE-Struktur" sheetId="13" r:id="rId3"/>
  </sheets>
  <externalReferences>
    <externalReference r:id="rId4"/>
  </externalReferences>
  <definedNames>
    <definedName name="_xlnm.Print_Area" localSheetId="0">JVA_referatsbezogen!$A$1:$E$98</definedName>
    <definedName name="_xlnm.Print_Titles" localSheetId="0">JVA_referatsbezogen!$1:$1</definedName>
    <definedName name="Kostenstellen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11" l="1"/>
  <c r="D53" i="11"/>
  <c r="B32" i="11"/>
  <c r="B27" i="11"/>
  <c r="B22" i="11"/>
  <c r="B17" i="11"/>
  <c r="B12" i="11"/>
  <c r="B8" i="11"/>
  <c r="C19" i="13"/>
  <c r="C16" i="13"/>
  <c r="C13" i="13"/>
  <c r="C9" i="13"/>
  <c r="C5" i="13"/>
  <c r="B19" i="12" l="1"/>
  <c r="B18" i="12" l="1"/>
  <c r="B17" i="12"/>
  <c r="C48" i="12" l="1"/>
  <c r="D6" i="11" l="1"/>
  <c r="D45" i="11"/>
  <c r="D60" i="11"/>
  <c r="D71" i="11"/>
  <c r="C83" i="11"/>
  <c r="B45" i="12"/>
  <c r="B21" i="12"/>
  <c r="F21" i="12" s="1"/>
  <c r="B27" i="12"/>
  <c r="F27" i="12" s="1"/>
  <c r="B3" i="12"/>
  <c r="B4" i="12"/>
  <c r="E4" i="12" s="1"/>
  <c r="E5" i="12"/>
  <c r="E6" i="12"/>
  <c r="E7" i="12"/>
  <c r="B12" i="12"/>
  <c r="F12" i="12" s="1"/>
  <c r="B13" i="12"/>
  <c r="F13" i="12"/>
  <c r="B14" i="12"/>
  <c r="F14" i="12"/>
  <c r="F15" i="12"/>
  <c r="B16" i="12"/>
  <c r="F16" i="12" s="1"/>
  <c r="F17" i="12"/>
  <c r="F18" i="12"/>
  <c r="B44" i="12"/>
  <c r="B26" i="12"/>
  <c r="B28" i="12" s="1"/>
  <c r="E30" i="12"/>
  <c r="F31" i="12"/>
  <c r="B32" i="12"/>
  <c r="B34" i="12"/>
  <c r="E34" i="12" s="1"/>
  <c r="B35" i="12"/>
  <c r="F35" i="12"/>
  <c r="B38" i="12"/>
  <c r="F38" i="12" s="1"/>
  <c r="B41" i="12"/>
  <c r="B37" i="11"/>
  <c r="B36" i="12" l="1"/>
  <c r="F19" i="12"/>
  <c r="F44" i="12" s="1"/>
  <c r="B8" i="12"/>
  <c r="E3" i="12"/>
  <c r="D83" i="11"/>
  <c r="C84" i="11" s="1"/>
  <c r="B42" i="12" s="1"/>
  <c r="E42" i="12" s="1"/>
  <c r="E26" i="12"/>
  <c r="B22" i="12" l="1"/>
  <c r="B24" i="12" s="1"/>
  <c r="B39" i="12" s="1"/>
  <c r="D86" i="11"/>
  <c r="E44" i="12"/>
  <c r="E46" i="12" s="1"/>
  <c r="F46" i="12"/>
  <c r="B43" i="12"/>
  <c r="B46" i="12" s="1"/>
  <c r="C8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 Litschauer</author>
  </authors>
  <commentList>
    <comment ref="A1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Karl Litschauer:</t>
        </r>
        <r>
          <rPr>
            <sz val="9"/>
            <color indexed="81"/>
            <rFont val="Segoe UI"/>
            <charset val="1"/>
          </rPr>
          <t xml:space="preserve">
machen wir eine neue Version?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Segoe UI"/>
            <charset val="1"/>
          </rPr>
          <t>Karl Litschauer:</t>
        </r>
        <r>
          <rPr>
            <sz val="9"/>
            <color indexed="81"/>
            <rFont val="Segoe UI"/>
            <charset val="1"/>
          </rPr>
          <t xml:space="preserve">
17/18 134500, anpassen?, wenn Einnhame nicht sicher dann konservative Planung</t>
        </r>
      </text>
    </comment>
    <comment ref="A7" authorId="0" shapeId="0" xr:uid="{00000000-0006-0000-0000-000003000000}">
      <text>
        <r>
          <rPr>
            <b/>
            <sz val="9"/>
            <color indexed="81"/>
            <rFont val="Segoe UI"/>
            <charset val="1"/>
          </rPr>
          <t>Karl Litschauer:</t>
        </r>
        <r>
          <rPr>
            <sz val="9"/>
            <color indexed="81"/>
            <rFont val="Segoe UI"/>
            <charset val="1"/>
          </rPr>
          <t xml:space="preserve">
30% von 130000 ergibt in Summe 39000!!</t>
        </r>
      </text>
    </comment>
    <comment ref="A39" authorId="0" shapeId="0" xr:uid="{00000000-0006-0000-0000-000004000000}">
      <text>
        <r>
          <rPr>
            <b/>
            <sz val="9"/>
            <color indexed="81"/>
            <rFont val="Segoe UI"/>
            <charset val="1"/>
          </rPr>
          <t>Karl Litschauer:</t>
        </r>
        <r>
          <rPr>
            <sz val="9"/>
            <color indexed="81"/>
            <rFont val="Segoe UI"/>
            <charset val="1"/>
          </rPr>
          <t xml:space="preserve">
wir haben 3 Personalstellen, kein Sekretariat, Brutto und Lohnnebenkosten werden von unterschiedlichen Basen berechnet!! Lt Brutto-Netto Rechner: 1700 brutto monatlich</t>
        </r>
      </text>
    </comment>
    <comment ref="A79" authorId="0" shapeId="0" xr:uid="{00000000-0006-0000-0000-000005000000}">
      <text>
        <r>
          <rPr>
            <b/>
            <sz val="9"/>
            <color indexed="81"/>
            <rFont val="Segoe UI"/>
            <charset val="1"/>
          </rPr>
          <t>Karl Litschauer:</t>
        </r>
        <r>
          <rPr>
            <sz val="9"/>
            <color indexed="81"/>
            <rFont val="Segoe UI"/>
            <charset val="1"/>
          </rPr>
          <t xml:space="preserve">
KEST wie Vorjahr</t>
        </r>
      </text>
    </comment>
  </commentList>
</comments>
</file>

<file path=xl/sharedStrings.xml><?xml version="1.0" encoding="utf-8"?>
<sst xmlns="http://schemas.openxmlformats.org/spreadsheetml/2006/main" count="163" uniqueCount="122">
  <si>
    <t>Prüfsumme
Einnahmen</t>
  </si>
  <si>
    <t>Prüfsumme
Ausgaben</t>
  </si>
  <si>
    <t>I. Erträge im Zusammenhang mit der unmittelbaren Vertretungstätigkeit</t>
  </si>
  <si>
    <t>1. Studierendenbeiträge</t>
  </si>
  <si>
    <t>2. Beiträge gem. §§ 7 Abs. 2, 14 Abs. 3 oder 25 Abs. 3 HSG 2014</t>
  </si>
  <si>
    <t>3. Erträge aus Stiftungen, Spenden und Zuwendungen</t>
  </si>
  <si>
    <t>4. Erträge aus Inseraten und Werbung</t>
  </si>
  <si>
    <t>5. Sonstige Erträge</t>
  </si>
  <si>
    <t>SUMME I</t>
  </si>
  <si>
    <t>II. Aufwendungen im Zusammenhang mit der unmittelbaren Vertretungstätigkeit</t>
  </si>
  <si>
    <t>1. Personalaufwand</t>
  </si>
  <si>
    <t>a. Gehälter</t>
  </si>
  <si>
    <t>b. Aufwendungen für Abfertigungen und Leistungen an betriebliche MV-Kassen</t>
  </si>
  <si>
    <t>c. Aufwendungen für gesetzlich vorgeschriebene Sozialabgaben sowie vom Entgelt abhängige Abgaben und Pflichtbeiträge</t>
  </si>
  <si>
    <t>d. Sonstige Sozialaufwendungen</t>
  </si>
  <si>
    <t>e. Personalkostenreserve - ggf. vorsehen</t>
  </si>
  <si>
    <t>2. Aufwandsentschädigungen</t>
  </si>
  <si>
    <t>3. Werkverträge und Honorare</t>
  </si>
  <si>
    <t>4. Sachaufwendungen</t>
  </si>
  <si>
    <t>5. Abschreibungen</t>
  </si>
  <si>
    <t>6. Anteil StrV</t>
  </si>
  <si>
    <t>SUMME II</t>
  </si>
  <si>
    <t>III. Ergebnis der unmittelbaren Vertretungstätigkeit (= I. abzüglich II.)</t>
  </si>
  <si>
    <t>IV. Erträge aus Veranstaltungen</t>
  </si>
  <si>
    <t>V. Aufwendungen aus Veranstaltungen</t>
  </si>
  <si>
    <t>VI. Ergebnis aus Veranstaltungen (IV. abzüglich V.)</t>
  </si>
  <si>
    <t>VII. Erträge aus wirtschaftlichen Aktivitäten/Wirtschaftsbetrieben/ Beteiligungen</t>
  </si>
  <si>
    <t>VIII. Aufwendungen aus wirtschaftlichen Aktivitäten/Wirtschaftsbetrieben/ Beteiligungen</t>
  </si>
  <si>
    <t>IX. Ergebnis aus wirtschaftlichen Aktivitäten/Wirtschaftsbetrieben/ Beteiligungen (VII. abzüglich VIII.)</t>
  </si>
  <si>
    <t>X. Finanzerträge</t>
  </si>
  <si>
    <t>XI. Finanzaufwendungen</t>
  </si>
  <si>
    <t>XII. Finanzergebnis (X. abzüglich XI.)</t>
  </si>
  <si>
    <t>XIII. Steuern und Abgaben</t>
  </si>
  <si>
    <t>XIV. Ergebnis der laufenden Gebarung (Summe aus III., VI., IX., XII. abzüglich XIII.)</t>
  </si>
  <si>
    <t>XV. abzüglich Zuweisung zu Rücklagen</t>
  </si>
  <si>
    <t>XVI. zuzüglich Auflösung von Rücklagen</t>
  </si>
  <si>
    <t>XVII. Gebarungsüberschuss/-fehlbetrag</t>
  </si>
  <si>
    <t>zzgl. Abschreibungen</t>
  </si>
  <si>
    <t>abzgl. Investitionen</t>
  </si>
  <si>
    <t>Check:</t>
  </si>
  <si>
    <t>(muss 0 sein!)</t>
  </si>
  <si>
    <r>
      <t xml:space="preserve">Differenz zu JVA_referatsbezogen:
</t>
    </r>
    <r>
      <rPr>
        <sz val="10"/>
        <color theme="3" tint="0.39997558519241921"/>
        <rFont val="Arial"/>
        <family val="2"/>
      </rPr>
      <t>(muss 0 sein!)</t>
    </r>
  </si>
  <si>
    <t>Hilfsspalte Verteilung Einnahmen Studierendenbeitrag auf STV (in Summe 30%)</t>
  </si>
  <si>
    <t>Einnahmen
PLAN</t>
  </si>
  <si>
    <t>Ausgaben
PLAN</t>
  </si>
  <si>
    <t xml:space="preserve">Studierendenbeitrag </t>
  </si>
  <si>
    <t>1. Studienvertretungen</t>
  </si>
  <si>
    <t>Anteil Studierendenbeiträge</t>
  </si>
  <si>
    <t>IKT</t>
  </si>
  <si>
    <t>Aufwandsentschädigungen</t>
  </si>
  <si>
    <t>Sachaufwand</t>
  </si>
  <si>
    <t>WI</t>
  </si>
  <si>
    <t>EE</t>
  </si>
  <si>
    <t>LS</t>
  </si>
  <si>
    <t>-</t>
  </si>
  <si>
    <t>EL</t>
  </si>
  <si>
    <t>ENG</t>
  </si>
  <si>
    <t>2. Hochschulvertretung</t>
  </si>
  <si>
    <t xml:space="preserve">Anteil Studierendenbeitrag </t>
  </si>
  <si>
    <t>Personal</t>
  </si>
  <si>
    <t>Gehalt</t>
  </si>
  <si>
    <t>SV, DB, DZ</t>
  </si>
  <si>
    <t>Mitarbeitervorsorgekasse</t>
  </si>
  <si>
    <t>Vorsitz</t>
  </si>
  <si>
    <t>Kommunikation (IT, POST, EWAS)</t>
  </si>
  <si>
    <t>Verpflegung</t>
  </si>
  <si>
    <t>diverser Sachaufwand</t>
  </si>
  <si>
    <t>Schulungen/Klausuren</t>
  </si>
  <si>
    <t>Project Kitchen</t>
  </si>
  <si>
    <t>Raumaustattung/EDV</t>
  </si>
  <si>
    <t>Wirtschaftsreferat</t>
  </si>
  <si>
    <t>Fremdleistung (Buchhaltung/Steuerberatung)</t>
  </si>
  <si>
    <t>Rechtsberatung</t>
  </si>
  <si>
    <t>Wirtschaftsprüfung</t>
  </si>
  <si>
    <t>Referat für Öffentlichkeit</t>
  </si>
  <si>
    <t>Veranstaltungen</t>
  </si>
  <si>
    <t>Werbemitteln</t>
  </si>
  <si>
    <t>Technikverleih</t>
  </si>
  <si>
    <t>Erstsemestrigen-Paket</t>
  </si>
  <si>
    <t>ÖH-Wahl</t>
  </si>
  <si>
    <t>Referat für Bildung</t>
  </si>
  <si>
    <t>Referat für sozialpolit. Angelegenheiten</t>
  </si>
  <si>
    <t>G&amp;D (FIT, Nannies, SV-Kurse)</t>
  </si>
  <si>
    <t>div. Zertifikate, Kurse, Events</t>
  </si>
  <si>
    <t>Sonstige Aufwendungen und Erträge</t>
  </si>
  <si>
    <t>Bankspesen</t>
  </si>
  <si>
    <t>Zinserträge</t>
  </si>
  <si>
    <t>Subventionen lt. § 14 HSG</t>
  </si>
  <si>
    <t>Steuern und Abgaben</t>
  </si>
  <si>
    <t>Einnahmen/Ausgaben GESAMT</t>
  </si>
  <si>
    <t>Verbrauch Rücklagen</t>
  </si>
  <si>
    <t>Zuführung Rücklagen</t>
  </si>
  <si>
    <t>Information aus der Vermögensrechnung (Bilanz), nicht in Einnahmen-Ausgaben-Rechnung enthalten:</t>
  </si>
  <si>
    <t>Andreas Lehner</t>
  </si>
  <si>
    <t>Vorsitzender</t>
  </si>
  <si>
    <t>Rücklagen per 30.6.2018</t>
  </si>
  <si>
    <t>Afa für die Wirtschaftsgüter des Anlagevermögens, die in den Vorjahren beschafft wurden: € 3316,08</t>
  </si>
  <si>
    <t>Aktive Rechnungsabgrenzungsposten per 30.6.2018</t>
  </si>
  <si>
    <t>Rückstellungen per 30.6.2018</t>
  </si>
  <si>
    <t xml:space="preserve">Jahresvoranschlag
Studienjahr 2018/19: 
2. Änderung 8.5.2019 </t>
  </si>
  <si>
    <t>Maximilian Golden</t>
  </si>
  <si>
    <t>Wirtschaftsreferent</t>
  </si>
  <si>
    <t>Jahresvoranschlag
Studienjahr 2019/2020: 
Erstversion</t>
  </si>
  <si>
    <t>Soz. Ausgaben (Fotoday)</t>
  </si>
  <si>
    <t>Budget lt. JVA</t>
  </si>
  <si>
    <t>AE p.m.</t>
  </si>
  <si>
    <t>1.Stv Vorsitz</t>
  </si>
  <si>
    <t>2.Stv Vorsitz</t>
  </si>
  <si>
    <t>Referatsleitung</t>
  </si>
  <si>
    <t>Stv Referatsleitung</t>
  </si>
  <si>
    <t>Sachbearbeitung</t>
  </si>
  <si>
    <t>Referat f. Öffentlichkeit</t>
  </si>
  <si>
    <t>Referat f. Bildungspolitik</t>
  </si>
  <si>
    <t xml:space="preserve">Sachbearbeitung </t>
  </si>
  <si>
    <t>Referat f. Soz.-politische Angelegenheiten</t>
  </si>
  <si>
    <t>Verteilungsschlüssel der (lt. geltendenden Fassung des JVA 2019/2020) Aufwandsentschädigungen</t>
  </si>
  <si>
    <t>Studierendenanteil 24,0%</t>
  </si>
  <si>
    <t>Studierendenanteil 11,9%</t>
  </si>
  <si>
    <t>Studierendenanteil 6,6%</t>
  </si>
  <si>
    <t>Studierendenanteil 18,3%</t>
  </si>
  <si>
    <t>Studierendenanteil 14,7%</t>
  </si>
  <si>
    <t>Studierendenanteil 20,8%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</si>
</sst>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C07]\ * #,##0.00_-;\-[$€-C07]\ * #,##0.00_-;_-[$€-C07]\ * &quot;-&quot;??_-;_-@_-"/>
    <numFmt numFmtId="165" formatCode="[$€-C07]\ #,##0.00;\-[$€-C07]\ 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3" tint="0.39997558519241921"/>
      <name val="Arial"/>
      <family val="2"/>
    </font>
    <font>
      <i/>
      <sz val="10"/>
      <name val="Arial"/>
      <family val="2"/>
    </font>
    <font>
      <sz val="10"/>
      <name val="Arial"/>
    </font>
    <font>
      <b/>
      <sz val="12"/>
      <name val="Arial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b/>
      <u/>
      <sz val="1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u/>
      <sz val="10"/>
      <color theme="3" tint="0.39997558519241921"/>
      <name val="Arial"/>
      <family val="2"/>
    </font>
    <font>
      <b/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</cellStyleXfs>
  <cellXfs count="85">
    <xf numFmtId="0" fontId="0" fillId="0" borderId="0" xfId="0"/>
    <xf numFmtId="164" fontId="1" fillId="0" borderId="0" xfId="1" applyNumberFormat="1"/>
    <xf numFmtId="164" fontId="1" fillId="2" borderId="0" xfId="1" applyNumberFormat="1" applyFill="1"/>
    <xf numFmtId="164" fontId="2" fillId="2" borderId="0" xfId="1" applyNumberFormat="1" applyFont="1" applyFill="1"/>
    <xf numFmtId="164" fontId="1" fillId="0" borderId="1" xfId="1" applyNumberFormat="1" applyBorder="1"/>
    <xf numFmtId="164" fontId="1" fillId="0" borderId="2" xfId="1" applyNumberFormat="1" applyBorder="1"/>
    <xf numFmtId="164" fontId="2" fillId="0" borderId="2" xfId="1" applyNumberFormat="1" applyFont="1" applyBorder="1"/>
    <xf numFmtId="164" fontId="2" fillId="2" borderId="2" xfId="1" applyNumberFormat="1" applyFont="1" applyFill="1" applyBorder="1"/>
    <xf numFmtId="164" fontId="1" fillId="0" borderId="3" xfId="1" applyNumberFormat="1" applyBorder="1"/>
    <xf numFmtId="164" fontId="1" fillId="0" borderId="4" xfId="1" applyNumberFormat="1" applyBorder="1"/>
    <xf numFmtId="164" fontId="2" fillId="0" borderId="4" xfId="1" applyNumberFormat="1" applyFont="1" applyBorder="1" applyAlignment="1">
      <alignment wrapText="1"/>
    </xf>
    <xf numFmtId="164" fontId="3" fillId="0" borderId="2" xfId="1" applyNumberFormat="1" applyFont="1" applyBorder="1"/>
    <xf numFmtId="164" fontId="2" fillId="0" borderId="2" xfId="1" applyNumberFormat="1" applyFont="1" applyBorder="1" applyAlignment="1">
      <alignment wrapText="1"/>
    </xf>
    <xf numFmtId="164" fontId="1" fillId="3" borderId="2" xfId="1" applyNumberFormat="1" applyFill="1" applyBorder="1"/>
    <xf numFmtId="164" fontId="2" fillId="2" borderId="2" xfId="1" applyNumberFormat="1" applyFont="1" applyFill="1" applyBorder="1" applyAlignment="1">
      <alignment wrapText="1"/>
    </xf>
    <xf numFmtId="164" fontId="3" fillId="0" borderId="0" xfId="1" applyNumberFormat="1" applyFont="1"/>
    <xf numFmtId="164" fontId="1" fillId="0" borderId="2" xfId="1" applyNumberFormat="1" applyBorder="1" applyAlignment="1">
      <alignment horizontal="left" indent="1"/>
    </xf>
    <xf numFmtId="164" fontId="1" fillId="0" borderId="2" xfId="1" applyNumberFormat="1" applyBorder="1" applyAlignment="1">
      <alignment horizontal="left" indent="4"/>
    </xf>
    <xf numFmtId="164" fontId="1" fillId="0" borderId="2" xfId="1" applyNumberFormat="1" applyBorder="1" applyAlignment="1">
      <alignment horizontal="left" indent="7"/>
    </xf>
    <xf numFmtId="164" fontId="1" fillId="4" borderId="2" xfId="1" applyNumberFormat="1" applyFill="1" applyBorder="1"/>
    <xf numFmtId="164" fontId="1" fillId="4" borderId="2" xfId="1" applyNumberFormat="1" applyFill="1" applyBorder="1" applyAlignment="1">
      <alignment horizontal="left" indent="4"/>
    </xf>
    <xf numFmtId="164" fontId="4" fillId="0" borderId="2" xfId="1" applyNumberFormat="1" applyFont="1" applyBorder="1" applyAlignment="1">
      <alignment horizontal="left" wrapText="1" indent="1"/>
    </xf>
    <xf numFmtId="44" fontId="1" fillId="0" borderId="2" xfId="3" applyFont="1" applyBorder="1" applyAlignment="1">
      <alignment horizontal="left" indent="1"/>
    </xf>
    <xf numFmtId="164" fontId="2" fillId="0" borderId="0" xfId="1" applyNumberFormat="1" applyFont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1" fillId="2" borderId="2" xfId="1" applyNumberFormat="1" applyFill="1" applyBorder="1"/>
    <xf numFmtId="164" fontId="4" fillId="0" borderId="2" xfId="1" applyNumberFormat="1" applyFont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1" fillId="0" borderId="0" xfId="4" applyFont="1"/>
    <xf numFmtId="0" fontId="1" fillId="0" borderId="0" xfId="4" applyFont="1" applyAlignment="1">
      <alignment vertical="center"/>
    </xf>
    <xf numFmtId="165" fontId="9" fillId="0" borderId="0" xfId="4" applyNumberFormat="1" applyFont="1" applyAlignment="1">
      <alignment vertical="center"/>
    </xf>
    <xf numFmtId="0" fontId="3" fillId="0" borderId="0" xfId="4" applyFont="1" applyAlignment="1">
      <alignment horizontal="right" vertical="center" wrapText="1"/>
    </xf>
    <xf numFmtId="0" fontId="11" fillId="0" borderId="0" xfId="4" applyFont="1" applyAlignment="1">
      <alignment vertical="center"/>
    </xf>
    <xf numFmtId="0" fontId="3" fillId="0" borderId="0" xfId="4" applyFont="1" applyAlignment="1">
      <alignment horizontal="right" vertical="center"/>
    </xf>
    <xf numFmtId="0" fontId="1" fillId="0" borderId="0" xfId="4" applyFont="1" applyAlignment="1">
      <alignment wrapText="1"/>
    </xf>
    <xf numFmtId="165" fontId="1" fillId="0" borderId="5" xfId="4" applyNumberFormat="1" applyFont="1" applyBorder="1" applyAlignment="1">
      <alignment wrapText="1"/>
    </xf>
    <xf numFmtId="165" fontId="3" fillId="0" borderId="3" xfId="4" applyNumberFormat="1" applyFont="1" applyBorder="1"/>
    <xf numFmtId="165" fontId="1" fillId="0" borderId="0" xfId="4" applyNumberFormat="1" applyFont="1" applyAlignment="1">
      <alignment wrapText="1"/>
    </xf>
    <xf numFmtId="165" fontId="2" fillId="0" borderId="0" xfId="1" applyNumberFormat="1" applyFont="1"/>
    <xf numFmtId="165" fontId="3" fillId="0" borderId="2" xfId="1" applyNumberFormat="1" applyFont="1" applyBorder="1"/>
    <xf numFmtId="0" fontId="3" fillId="0" borderId="2" xfId="4" applyFont="1" applyBorder="1" applyAlignment="1">
      <alignment wrapText="1"/>
    </xf>
    <xf numFmtId="165" fontId="1" fillId="0" borderId="0" xfId="1" applyNumberFormat="1"/>
    <xf numFmtId="165" fontId="1" fillId="0" borderId="2" xfId="1" applyNumberFormat="1" applyBorder="1"/>
    <xf numFmtId="0" fontId="12" fillId="0" borderId="2" xfId="4" applyFont="1" applyBorder="1" applyAlignment="1">
      <alignment wrapText="1"/>
    </xf>
    <xf numFmtId="165" fontId="1" fillId="0" borderId="0" xfId="4" applyNumberFormat="1" applyFont="1"/>
    <xf numFmtId="0" fontId="1" fillId="0" borderId="2" xfId="4" applyFont="1" applyBorder="1" applyAlignment="1">
      <alignment horizontal="left" wrapText="1" indent="4"/>
    </xf>
    <xf numFmtId="165" fontId="4" fillId="0" borderId="0" xfId="4" applyNumberFormat="1" applyFont="1"/>
    <xf numFmtId="165" fontId="4" fillId="0" borderId="0" xfId="1" applyNumberFormat="1" applyFont="1"/>
    <xf numFmtId="165" fontId="4" fillId="0" borderId="2" xfId="1" applyNumberFormat="1" applyFont="1" applyBorder="1"/>
    <xf numFmtId="0" fontId="4" fillId="0" borderId="2" xfId="4" applyFont="1" applyBorder="1" applyAlignment="1">
      <alignment horizontal="left" wrapText="1" indent="8"/>
    </xf>
    <xf numFmtId="0" fontId="1" fillId="0" borderId="2" xfId="4" applyFont="1" applyBorder="1" applyAlignment="1">
      <alignment horizontal="left" wrapText="1" indent="8"/>
    </xf>
    <xf numFmtId="0" fontId="1" fillId="0" borderId="3" xfId="4" applyFont="1" applyBorder="1"/>
    <xf numFmtId="0" fontId="1" fillId="0" borderId="2" xfId="4" applyFont="1" applyBorder="1"/>
    <xf numFmtId="0" fontId="1" fillId="0" borderId="2" xfId="4" applyFont="1" applyBorder="1" applyAlignment="1">
      <alignment horizontal="center" wrapText="1"/>
    </xf>
    <xf numFmtId="165" fontId="1" fillId="0" borderId="0" xfId="4" applyNumberFormat="1" applyFont="1" applyFill="1"/>
    <xf numFmtId="165" fontId="1" fillId="0" borderId="2" xfId="1" applyNumberFormat="1" applyFill="1" applyBorder="1"/>
    <xf numFmtId="164" fontId="2" fillId="0" borderId="0" xfId="1" applyNumberFormat="1" applyFont="1" applyFill="1" applyAlignment="1">
      <alignment horizontal="center" vertical="center" wrapText="1"/>
    </xf>
    <xf numFmtId="164" fontId="1" fillId="0" borderId="0" xfId="1" applyNumberFormat="1" applyFill="1" applyAlignment="1">
      <alignment horizontal="center" vertical="center" wrapText="1"/>
    </xf>
    <xf numFmtId="164" fontId="1" fillId="0" borderId="0" xfId="1" applyNumberFormat="1" applyFill="1"/>
    <xf numFmtId="164" fontId="3" fillId="0" borderId="0" xfId="1" applyNumberFormat="1" applyFont="1" applyFill="1"/>
    <xf numFmtId="164" fontId="1" fillId="0" borderId="0" xfId="1" applyNumberFormat="1" applyFill="1" applyBorder="1"/>
    <xf numFmtId="164" fontId="1" fillId="5" borderId="2" xfId="1" applyNumberFormat="1" applyFill="1" applyBorder="1"/>
    <xf numFmtId="0" fontId="2" fillId="0" borderId="0" xfId="4" applyFont="1" applyAlignment="1">
      <alignment horizontal="center" vertical="center" wrapText="1"/>
    </xf>
    <xf numFmtId="0" fontId="1" fillId="0" borderId="0" xfId="4" applyFont="1" applyFill="1"/>
    <xf numFmtId="0" fontId="2" fillId="0" borderId="0" xfId="4" applyFont="1"/>
    <xf numFmtId="165" fontId="1" fillId="0" borderId="0" xfId="1" applyNumberFormat="1" applyFont="1" applyFill="1"/>
    <xf numFmtId="164" fontId="2" fillId="4" borderId="2" xfId="1" applyNumberFormat="1" applyFont="1" applyFill="1" applyBorder="1"/>
    <xf numFmtId="0" fontId="16" fillId="0" borderId="0" xfId="0" applyFont="1" applyAlignment="1">
      <alignment horizontal="center" vertical="center" wrapText="1"/>
    </xf>
    <xf numFmtId="0" fontId="13" fillId="6" borderId="6" xfId="5"/>
    <xf numFmtId="0" fontId="14" fillId="7" borderId="7" xfId="6"/>
    <xf numFmtId="164" fontId="14" fillId="7" borderId="7" xfId="6" applyNumberFormat="1"/>
    <xf numFmtId="0" fontId="15" fillId="7" borderId="6" xfId="7"/>
    <xf numFmtId="164" fontId="15" fillId="7" borderId="6" xfId="7" applyNumberFormat="1"/>
    <xf numFmtId="0" fontId="14" fillId="7" borderId="8" xfId="6" applyBorder="1"/>
    <xf numFmtId="164" fontId="14" fillId="7" borderId="8" xfId="6" applyNumberFormat="1" applyBorder="1"/>
    <xf numFmtId="0" fontId="15" fillId="7" borderId="9" xfId="7" applyBorder="1"/>
    <xf numFmtId="164" fontId="14" fillId="7" borderId="10" xfId="6" applyNumberFormat="1" applyBorder="1"/>
    <xf numFmtId="164" fontId="15" fillId="7" borderId="2" xfId="7" applyNumberFormat="1" applyBorder="1"/>
    <xf numFmtId="0" fontId="15" fillId="7" borderId="2" xfId="7" applyBorder="1"/>
    <xf numFmtId="0" fontId="14" fillId="7" borderId="2" xfId="6" applyBorder="1"/>
    <xf numFmtId="164" fontId="14" fillId="7" borderId="2" xfId="6" applyNumberFormat="1" applyBorder="1"/>
    <xf numFmtId="164" fontId="4" fillId="8" borderId="2" xfId="1" applyNumberFormat="1" applyFont="1" applyFill="1" applyBorder="1"/>
    <xf numFmtId="164" fontId="1" fillId="8" borderId="2" xfId="1" applyNumberFormat="1" applyFill="1" applyBorder="1"/>
    <xf numFmtId="0" fontId="2" fillId="0" borderId="0" xfId="4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8">
    <cellStyle name="Ausgabe" xfId="6" builtinId="21"/>
    <cellStyle name="Berechnung" xfId="7" builtinId="22"/>
    <cellStyle name="Eingabe" xfId="5" builtinId="20"/>
    <cellStyle name="Komma 2" xfId="1" xr:uid="{00000000-0005-0000-0000-000000000000}"/>
    <cellStyle name="Prozent 2" xfId="2" xr:uid="{00000000-0005-0000-0000-000001000000}"/>
    <cellStyle name="Standard" xfId="0" builtinId="0"/>
    <cellStyle name="Standard 2" xfId="4" xr:uid="{00000000-0005-0000-0000-000003000000}"/>
    <cellStyle name="Währung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sLehner\HTW\HTW%20-%20Dokumente\WiRef\JVA\JVA_20182019\Erstversion\JVA_201819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esvoranschlag HV "/>
      <sheetName val="AE Struktur"/>
      <sheetName val="StrV-Budget"/>
    </sheetNames>
    <sheetDataSet>
      <sheetData sheetId="0">
        <row r="15">
          <cell r="F15">
            <v>7200</v>
          </cell>
        </row>
        <row r="25">
          <cell r="F25">
            <v>5400</v>
          </cell>
        </row>
        <row r="31">
          <cell r="F31">
            <v>4200</v>
          </cell>
        </row>
        <row r="38">
          <cell r="F38">
            <v>1800</v>
          </cell>
        </row>
        <row r="41">
          <cell r="F41">
            <v>1800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9"/>
  <sheetViews>
    <sheetView topLeftCell="A36" zoomScale="170" zoomScaleNormal="170" zoomScaleSheetLayoutView="90" workbookViewId="0">
      <selection activeCell="D44" sqref="D44"/>
    </sheetView>
  </sheetViews>
  <sheetFormatPr baseColWidth="10" defaultColWidth="10.85546875" defaultRowHeight="12.75" x14ac:dyDescent="0.2"/>
  <cols>
    <col min="1" max="1" width="40.42578125" style="1" customWidth="1"/>
    <col min="2" max="2" width="28.42578125" style="1" bestFit="1" customWidth="1"/>
    <col min="3" max="3" width="13.85546875" style="1" bestFit="1" customWidth="1"/>
    <col min="4" max="4" width="15.140625" style="1" bestFit="1" customWidth="1"/>
    <col min="5" max="5" width="12.85546875" style="1" bestFit="1" customWidth="1"/>
    <col min="6" max="6" width="10.7109375" style="1" customWidth="1"/>
    <col min="7" max="9" width="10.85546875" style="1"/>
    <col min="10" max="10" width="11.7109375" style="1" bestFit="1" customWidth="1"/>
    <col min="11" max="16384" width="10.85546875" style="1"/>
  </cols>
  <sheetData>
    <row r="1" spans="1:9" s="23" customFormat="1" ht="47.25" x14ac:dyDescent="0.25">
      <c r="A1" s="27" t="s">
        <v>102</v>
      </c>
      <c r="B1" s="26" t="s">
        <v>42</v>
      </c>
      <c r="C1" s="24" t="s">
        <v>43</v>
      </c>
      <c r="D1" s="24" t="s">
        <v>44</v>
      </c>
      <c r="E1" s="56"/>
      <c r="F1" s="56"/>
      <c r="G1" s="56"/>
      <c r="H1" s="56"/>
      <c r="I1" s="56"/>
    </row>
    <row r="2" spans="1:9" s="23" customFormat="1" x14ac:dyDescent="0.25">
      <c r="A2" s="24"/>
      <c r="B2" s="24"/>
      <c r="C2" s="24"/>
      <c r="D2" s="24"/>
      <c r="E2" s="56"/>
      <c r="F2" s="56"/>
      <c r="G2" s="56"/>
      <c r="H2" s="56"/>
      <c r="I2" s="56"/>
    </row>
    <row r="3" spans="1:9" s="23" customFormat="1" x14ac:dyDescent="0.2">
      <c r="A3" s="25" t="s">
        <v>45</v>
      </c>
      <c r="B3" s="5"/>
      <c r="C3" s="5">
        <v>130000</v>
      </c>
      <c r="D3" s="24"/>
      <c r="E3" s="56"/>
      <c r="F3" s="56"/>
      <c r="G3" s="57"/>
      <c r="H3" s="56"/>
      <c r="I3" s="56"/>
    </row>
    <row r="4" spans="1:9" s="23" customFormat="1" x14ac:dyDescent="0.2">
      <c r="A4" s="5"/>
      <c r="B4" s="5"/>
      <c r="C4" s="5"/>
      <c r="D4" s="24"/>
      <c r="E4" s="56"/>
      <c r="F4" s="56"/>
      <c r="G4" s="56"/>
      <c r="H4" s="56"/>
      <c r="I4" s="56"/>
    </row>
    <row r="5" spans="1:9" x14ac:dyDescent="0.2">
      <c r="A5" s="7" t="s">
        <v>46</v>
      </c>
      <c r="B5" s="6"/>
      <c r="C5" s="5"/>
      <c r="D5" s="5"/>
      <c r="E5" s="58"/>
      <c r="F5" s="58"/>
      <c r="G5" s="58"/>
      <c r="H5" s="58"/>
      <c r="I5" s="58"/>
    </row>
    <row r="6" spans="1:9" x14ac:dyDescent="0.2">
      <c r="A6" s="5" t="s">
        <v>47</v>
      </c>
      <c r="B6" s="5"/>
      <c r="C6" s="5"/>
      <c r="D6" s="5">
        <f>(C3*0.3)</f>
        <v>39000</v>
      </c>
      <c r="E6" s="58"/>
      <c r="F6" s="58"/>
      <c r="G6" s="58"/>
      <c r="H6" s="58"/>
      <c r="I6" s="58"/>
    </row>
    <row r="7" spans="1:9" x14ac:dyDescent="0.2">
      <c r="A7" s="7" t="s">
        <v>48</v>
      </c>
      <c r="B7" s="81" t="s">
        <v>116</v>
      </c>
      <c r="C7" s="5"/>
      <c r="D7" s="5"/>
      <c r="E7" s="58"/>
      <c r="F7" s="58"/>
      <c r="G7" s="58"/>
      <c r="H7" s="58"/>
      <c r="I7" s="58"/>
    </row>
    <row r="8" spans="1:9" x14ac:dyDescent="0.2">
      <c r="A8" s="5" t="s">
        <v>47</v>
      </c>
      <c r="B8" s="81">
        <f>C3*0.3*0.24</f>
        <v>9360</v>
      </c>
      <c r="C8" s="5"/>
      <c r="D8" s="5"/>
      <c r="E8" s="58"/>
      <c r="F8" s="58"/>
      <c r="G8" s="58"/>
      <c r="H8" s="58"/>
      <c r="I8" s="58"/>
    </row>
    <row r="9" spans="1:9" x14ac:dyDescent="0.2">
      <c r="A9" s="16" t="s">
        <v>49</v>
      </c>
      <c r="B9" s="16"/>
      <c r="C9" s="5"/>
      <c r="D9" s="5"/>
      <c r="E9" s="58"/>
      <c r="F9" s="58"/>
      <c r="G9" s="58"/>
      <c r="H9" s="58"/>
      <c r="I9" s="58"/>
    </row>
    <row r="10" spans="1:9" x14ac:dyDescent="0.2">
      <c r="A10" s="16" t="s">
        <v>50</v>
      </c>
      <c r="B10" s="16"/>
      <c r="C10" s="5"/>
      <c r="D10" s="5"/>
      <c r="E10" s="58"/>
      <c r="F10" s="58"/>
      <c r="G10" s="58"/>
      <c r="H10" s="58"/>
      <c r="I10" s="58"/>
    </row>
    <row r="11" spans="1:9" x14ac:dyDescent="0.2">
      <c r="A11" s="7" t="s">
        <v>51</v>
      </c>
      <c r="B11" s="81" t="s">
        <v>117</v>
      </c>
      <c r="C11" s="5"/>
      <c r="D11" s="5"/>
      <c r="E11" s="58"/>
      <c r="F11" s="58"/>
      <c r="G11" s="58"/>
      <c r="H11" s="58"/>
      <c r="I11" s="58"/>
    </row>
    <row r="12" spans="1:9" x14ac:dyDescent="0.2">
      <c r="A12" s="5" t="s">
        <v>47</v>
      </c>
      <c r="B12" s="81">
        <f>C3*0.3*0.119</f>
        <v>4641</v>
      </c>
      <c r="C12" s="5"/>
      <c r="D12" s="5"/>
      <c r="E12" s="58"/>
      <c r="F12" s="58"/>
      <c r="G12" s="58"/>
      <c r="H12" s="58"/>
      <c r="I12" s="58"/>
    </row>
    <row r="13" spans="1:9" x14ac:dyDescent="0.2">
      <c r="A13" s="16" t="s">
        <v>49</v>
      </c>
      <c r="B13" s="16"/>
      <c r="C13" s="5"/>
      <c r="D13" s="5"/>
      <c r="E13" s="58"/>
      <c r="F13" s="58"/>
      <c r="G13" s="58"/>
      <c r="H13" s="58"/>
      <c r="I13" s="58"/>
    </row>
    <row r="14" spans="1:9" x14ac:dyDescent="0.2">
      <c r="A14" s="16" t="s">
        <v>50</v>
      </c>
      <c r="B14" s="16"/>
      <c r="C14" s="5"/>
      <c r="D14" s="5"/>
      <c r="E14" s="58"/>
      <c r="F14" s="58"/>
      <c r="G14" s="58"/>
      <c r="H14" s="58"/>
      <c r="I14" s="58"/>
    </row>
    <row r="15" spans="1:9" x14ac:dyDescent="0.2">
      <c r="A15" s="16"/>
      <c r="B15" s="16"/>
      <c r="C15" s="5"/>
      <c r="D15" s="5"/>
      <c r="E15" s="58"/>
      <c r="F15" s="58"/>
      <c r="G15" s="58"/>
      <c r="H15" s="58"/>
      <c r="I15" s="58"/>
    </row>
    <row r="16" spans="1:9" x14ac:dyDescent="0.2">
      <c r="A16" s="7" t="s">
        <v>52</v>
      </c>
      <c r="B16" s="81" t="s">
        <v>118</v>
      </c>
      <c r="C16" s="5"/>
      <c r="D16" s="5"/>
      <c r="E16" s="58"/>
      <c r="F16" s="58"/>
      <c r="G16" s="58"/>
      <c r="H16" s="58"/>
      <c r="I16" s="58"/>
    </row>
    <row r="17" spans="1:9" x14ac:dyDescent="0.2">
      <c r="A17" s="5" t="s">
        <v>47</v>
      </c>
      <c r="B17" s="81">
        <f>C3*0.3*0.066</f>
        <v>2574</v>
      </c>
      <c r="C17" s="5"/>
      <c r="D17" s="5"/>
      <c r="E17" s="58"/>
      <c r="F17" s="58"/>
      <c r="G17" s="58"/>
      <c r="H17" s="58"/>
      <c r="I17" s="58"/>
    </row>
    <row r="18" spans="1:9" x14ac:dyDescent="0.2">
      <c r="A18" s="16" t="s">
        <v>49</v>
      </c>
      <c r="B18" s="16"/>
      <c r="C18" s="5"/>
      <c r="D18" s="5"/>
      <c r="E18" s="58"/>
      <c r="F18" s="58"/>
      <c r="G18" s="58"/>
      <c r="H18" s="58"/>
      <c r="I18" s="58"/>
    </row>
    <row r="19" spans="1:9" x14ac:dyDescent="0.2">
      <c r="A19" s="16" t="s">
        <v>50</v>
      </c>
      <c r="B19" s="16"/>
      <c r="C19" s="5"/>
      <c r="D19" s="5"/>
      <c r="E19" s="56"/>
      <c r="F19" s="56"/>
      <c r="G19" s="58"/>
      <c r="H19" s="58"/>
      <c r="I19" s="58"/>
    </row>
    <row r="20" spans="1:9" x14ac:dyDescent="0.2">
      <c r="A20" s="16"/>
      <c r="B20" s="16"/>
      <c r="C20" s="5"/>
      <c r="D20" s="5"/>
      <c r="E20" s="56"/>
      <c r="F20" s="56"/>
      <c r="G20" s="58"/>
      <c r="H20" s="58"/>
      <c r="I20" s="58"/>
    </row>
    <row r="21" spans="1:9" x14ac:dyDescent="0.2">
      <c r="A21" s="7" t="s">
        <v>53</v>
      </c>
      <c r="B21" s="82" t="s">
        <v>119</v>
      </c>
      <c r="C21" s="5"/>
      <c r="D21" s="5"/>
      <c r="E21" s="56"/>
      <c r="F21" s="56"/>
      <c r="G21" s="58"/>
      <c r="H21" s="58"/>
      <c r="I21" s="58"/>
    </row>
    <row r="22" spans="1:9" x14ac:dyDescent="0.2">
      <c r="A22" s="5" t="s">
        <v>47</v>
      </c>
      <c r="B22" s="81">
        <f>C3*0.3*0.183</f>
        <v>7137</v>
      </c>
      <c r="C22" s="5"/>
      <c r="D22" s="5"/>
      <c r="E22" s="56"/>
      <c r="F22" s="56"/>
      <c r="G22" s="58"/>
      <c r="H22" s="58"/>
      <c r="I22" s="58"/>
    </row>
    <row r="23" spans="1:9" x14ac:dyDescent="0.2">
      <c r="A23" s="16" t="s">
        <v>49</v>
      </c>
      <c r="B23" s="16" t="s">
        <v>54</v>
      </c>
      <c r="C23" s="5"/>
      <c r="D23" s="5"/>
      <c r="E23" s="58"/>
      <c r="F23" s="58"/>
      <c r="G23" s="58"/>
      <c r="H23" s="58"/>
      <c r="I23" s="58"/>
    </row>
    <row r="24" spans="1:9" x14ac:dyDescent="0.2">
      <c r="A24" s="16" t="s">
        <v>50</v>
      </c>
      <c r="B24" s="16"/>
      <c r="C24" s="5"/>
      <c r="D24" s="5"/>
      <c r="E24" s="58"/>
      <c r="F24" s="58"/>
      <c r="G24" s="58"/>
      <c r="H24" s="58"/>
      <c r="I24" s="58"/>
    </row>
    <row r="25" spans="1:9" x14ac:dyDescent="0.2">
      <c r="A25" s="16"/>
      <c r="B25" s="16"/>
      <c r="C25" s="5"/>
      <c r="D25" s="5"/>
      <c r="E25" s="58"/>
      <c r="F25" s="58"/>
      <c r="G25" s="58"/>
      <c r="H25" s="58"/>
      <c r="I25" s="58"/>
    </row>
    <row r="26" spans="1:9" x14ac:dyDescent="0.2">
      <c r="A26" s="7" t="s">
        <v>55</v>
      </c>
      <c r="B26" s="82" t="s">
        <v>120</v>
      </c>
      <c r="C26" s="5"/>
      <c r="D26" s="5"/>
      <c r="E26" s="58"/>
      <c r="F26" s="58"/>
      <c r="G26" s="58"/>
      <c r="H26" s="58"/>
      <c r="I26" s="58"/>
    </row>
    <row r="27" spans="1:9" x14ac:dyDescent="0.2">
      <c r="A27" s="5" t="s">
        <v>47</v>
      </c>
      <c r="B27" s="81">
        <f>C3*0.3*0.147</f>
        <v>5733</v>
      </c>
      <c r="C27" s="5"/>
      <c r="D27" s="5"/>
      <c r="E27" s="58"/>
      <c r="F27" s="58"/>
      <c r="G27" s="58"/>
      <c r="H27" s="58"/>
      <c r="I27" s="58"/>
    </row>
    <row r="28" spans="1:9" x14ac:dyDescent="0.2">
      <c r="A28" s="16" t="s">
        <v>49</v>
      </c>
      <c r="B28" s="16" t="s">
        <v>54</v>
      </c>
      <c r="C28" s="5"/>
      <c r="D28" s="5"/>
      <c r="E28" s="58"/>
      <c r="F28" s="58"/>
      <c r="G28" s="58"/>
      <c r="H28" s="58"/>
      <c r="I28" s="58"/>
    </row>
    <row r="29" spans="1:9" x14ac:dyDescent="0.2">
      <c r="A29" s="16" t="s">
        <v>50</v>
      </c>
      <c r="B29" s="16"/>
      <c r="C29" s="5"/>
      <c r="D29" s="5"/>
      <c r="E29" s="58"/>
      <c r="F29" s="58"/>
      <c r="G29" s="58"/>
      <c r="H29" s="58"/>
      <c r="I29" s="58"/>
    </row>
    <row r="30" spans="1:9" x14ac:dyDescent="0.2">
      <c r="A30" s="16"/>
      <c r="B30" s="16"/>
      <c r="C30" s="5"/>
      <c r="D30" s="5"/>
      <c r="E30" s="58"/>
      <c r="F30" s="58"/>
      <c r="G30" s="58"/>
      <c r="H30" s="58"/>
      <c r="I30" s="58"/>
    </row>
    <row r="31" spans="1:9" x14ac:dyDescent="0.2">
      <c r="A31" s="7" t="s">
        <v>56</v>
      </c>
      <c r="B31" s="82" t="s">
        <v>121</v>
      </c>
      <c r="C31" s="5"/>
      <c r="D31" s="5"/>
      <c r="E31" s="58"/>
      <c r="F31" s="58"/>
      <c r="G31" s="58"/>
      <c r="H31" s="58"/>
      <c r="I31" s="58"/>
    </row>
    <row r="32" spans="1:9" x14ac:dyDescent="0.2">
      <c r="A32" s="5" t="s">
        <v>47</v>
      </c>
      <c r="B32" s="81">
        <f>C3*0.3*0.208</f>
        <v>8112</v>
      </c>
      <c r="C32" s="5"/>
      <c r="D32" s="5"/>
      <c r="E32" s="58"/>
      <c r="F32" s="58"/>
      <c r="G32" s="58"/>
      <c r="H32" s="58"/>
      <c r="I32" s="58"/>
    </row>
    <row r="33" spans="1:11" x14ac:dyDescent="0.2">
      <c r="A33" s="16" t="s">
        <v>49</v>
      </c>
      <c r="B33" s="22" t="s">
        <v>54</v>
      </c>
      <c r="C33" s="5"/>
      <c r="D33" s="5"/>
      <c r="E33" s="58"/>
      <c r="F33" s="58"/>
      <c r="G33" s="58"/>
      <c r="H33" s="58"/>
      <c r="I33" s="58"/>
    </row>
    <row r="34" spans="1:11" x14ac:dyDescent="0.2">
      <c r="A34" s="16" t="s">
        <v>50</v>
      </c>
      <c r="B34" s="16"/>
      <c r="C34" s="5"/>
      <c r="D34" s="5"/>
      <c r="E34" s="58"/>
      <c r="F34" s="58"/>
      <c r="G34" s="58"/>
      <c r="H34" s="58"/>
      <c r="I34" s="58"/>
    </row>
    <row r="35" spans="1:11" x14ac:dyDescent="0.2">
      <c r="A35" s="16"/>
      <c r="B35" s="16"/>
      <c r="C35" s="5"/>
      <c r="D35" s="5"/>
      <c r="E35" s="56"/>
      <c r="F35" s="56"/>
      <c r="G35" s="58"/>
      <c r="H35" s="58"/>
      <c r="I35" s="58"/>
    </row>
    <row r="36" spans="1:11" x14ac:dyDescent="0.2">
      <c r="A36" s="7" t="s">
        <v>57</v>
      </c>
      <c r="B36" s="6"/>
      <c r="C36" s="5"/>
      <c r="D36" s="5"/>
      <c r="E36" s="58"/>
      <c r="F36" s="58"/>
      <c r="G36" s="58"/>
      <c r="H36" s="58"/>
      <c r="I36" s="58"/>
    </row>
    <row r="37" spans="1:11" x14ac:dyDescent="0.2">
      <c r="A37" s="5" t="s">
        <v>58</v>
      </c>
      <c r="B37" s="5">
        <f>C3*0.7</f>
        <v>91000</v>
      </c>
      <c r="D37" s="5"/>
      <c r="E37" s="58"/>
      <c r="F37" s="58"/>
      <c r="G37" s="58"/>
      <c r="H37" s="58"/>
      <c r="I37" s="58"/>
      <c r="J37" s="58"/>
      <c r="K37" s="58"/>
    </row>
    <row r="38" spans="1:11" x14ac:dyDescent="0.2">
      <c r="A38" s="7" t="s">
        <v>59</v>
      </c>
      <c r="B38" s="6"/>
      <c r="C38" s="5"/>
      <c r="D38" s="5"/>
      <c r="E38" s="58"/>
      <c r="F38" s="58"/>
      <c r="G38" s="58"/>
      <c r="H38" s="58"/>
      <c r="I38" s="58"/>
    </row>
    <row r="39" spans="1:11" x14ac:dyDescent="0.2">
      <c r="A39" s="16" t="s">
        <v>60</v>
      </c>
      <c r="B39" s="16"/>
      <c r="C39" s="5"/>
      <c r="D39" s="19">
        <v>27500</v>
      </c>
      <c r="E39" s="58"/>
      <c r="F39" s="58"/>
      <c r="G39" s="58"/>
      <c r="H39" s="58"/>
      <c r="I39" s="58"/>
    </row>
    <row r="40" spans="1:11" x14ac:dyDescent="0.2">
      <c r="A40" s="16" t="s">
        <v>61</v>
      </c>
      <c r="B40" s="16"/>
      <c r="C40" s="5"/>
      <c r="D40" s="19">
        <v>6500</v>
      </c>
      <c r="E40" s="58"/>
      <c r="F40" s="58"/>
      <c r="G40" s="58"/>
      <c r="H40" s="58"/>
      <c r="I40" s="58"/>
    </row>
    <row r="41" spans="1:11" x14ac:dyDescent="0.2">
      <c r="A41" s="16" t="s">
        <v>62</v>
      </c>
      <c r="B41" s="16"/>
      <c r="C41" s="5"/>
      <c r="D41" s="19">
        <v>500</v>
      </c>
      <c r="E41" s="58"/>
      <c r="F41" s="58"/>
      <c r="G41" s="58"/>
      <c r="H41" s="58"/>
      <c r="I41" s="58"/>
    </row>
    <row r="42" spans="1:11" x14ac:dyDescent="0.2">
      <c r="A42" s="21"/>
      <c r="B42" s="21"/>
      <c r="C42" s="5"/>
      <c r="D42" s="5"/>
      <c r="E42" s="58"/>
      <c r="F42" s="58"/>
      <c r="G42" s="58"/>
      <c r="H42" s="58"/>
      <c r="I42" s="58"/>
    </row>
    <row r="43" spans="1:11" x14ac:dyDescent="0.2">
      <c r="A43" s="7" t="s">
        <v>63</v>
      </c>
      <c r="B43" s="6"/>
      <c r="C43" s="5"/>
      <c r="D43" s="5"/>
      <c r="E43" s="58"/>
      <c r="F43" s="58"/>
      <c r="G43" s="58"/>
      <c r="H43" s="58"/>
      <c r="I43" s="58"/>
    </row>
    <row r="44" spans="1:11" x14ac:dyDescent="0.2">
      <c r="A44" s="16" t="s">
        <v>49</v>
      </c>
      <c r="B44" s="16"/>
      <c r="C44" s="5"/>
      <c r="D44" s="19">
        <v>7200</v>
      </c>
      <c r="E44" s="58"/>
      <c r="F44" s="58"/>
      <c r="G44" s="58"/>
      <c r="H44" s="58"/>
      <c r="I44" s="58"/>
    </row>
    <row r="45" spans="1:11" x14ac:dyDescent="0.2">
      <c r="A45" s="16" t="s">
        <v>50</v>
      </c>
      <c r="B45" s="16"/>
      <c r="C45" s="5"/>
      <c r="D45" s="5">
        <f>SUM(B46:B51)</f>
        <v>30500</v>
      </c>
      <c r="E45" s="58"/>
      <c r="F45" s="58"/>
      <c r="G45" s="58"/>
      <c r="H45" s="58"/>
      <c r="I45" s="58"/>
    </row>
    <row r="46" spans="1:11" x14ac:dyDescent="0.2">
      <c r="A46" s="17" t="s">
        <v>64</v>
      </c>
      <c r="B46" s="5">
        <v>1000</v>
      </c>
      <c r="C46" s="5"/>
      <c r="D46" s="5"/>
      <c r="E46" s="58"/>
      <c r="F46" s="58"/>
      <c r="G46" s="58"/>
      <c r="H46" s="58"/>
      <c r="I46" s="58"/>
    </row>
    <row r="47" spans="1:11" x14ac:dyDescent="0.2">
      <c r="A47" s="17" t="s">
        <v>65</v>
      </c>
      <c r="B47" s="5">
        <v>1000</v>
      </c>
      <c r="C47" s="5"/>
      <c r="D47" s="5"/>
      <c r="E47" s="58"/>
      <c r="F47" s="58"/>
      <c r="G47" s="58"/>
      <c r="H47" s="58"/>
      <c r="I47" s="58"/>
    </row>
    <row r="48" spans="1:11" x14ac:dyDescent="0.2">
      <c r="A48" s="17" t="s">
        <v>66</v>
      </c>
      <c r="B48" s="5">
        <v>4000</v>
      </c>
      <c r="C48" s="5"/>
      <c r="D48" s="5"/>
      <c r="E48" s="58"/>
      <c r="F48" s="58"/>
      <c r="G48" s="58"/>
      <c r="H48" s="58"/>
      <c r="I48" s="58"/>
    </row>
    <row r="49" spans="1:14" x14ac:dyDescent="0.2">
      <c r="A49" s="17" t="s">
        <v>67</v>
      </c>
      <c r="B49" s="5">
        <v>3500</v>
      </c>
      <c r="C49" s="5"/>
      <c r="D49" s="5"/>
      <c r="E49" s="58"/>
      <c r="F49" s="58"/>
      <c r="G49" s="58"/>
      <c r="H49" s="58"/>
      <c r="I49" s="58"/>
    </row>
    <row r="50" spans="1:14" x14ac:dyDescent="0.2">
      <c r="A50" s="20" t="s">
        <v>68</v>
      </c>
      <c r="B50" s="5">
        <v>20000</v>
      </c>
      <c r="C50" s="5"/>
      <c r="D50" s="5"/>
      <c r="E50" s="56"/>
      <c r="F50" s="56"/>
      <c r="G50" s="58"/>
      <c r="H50" s="58"/>
      <c r="I50" s="58"/>
    </row>
    <row r="51" spans="1:14" x14ac:dyDescent="0.2">
      <c r="A51" s="20" t="s">
        <v>69</v>
      </c>
      <c r="B51" s="19">
        <v>1000</v>
      </c>
      <c r="C51" s="5"/>
      <c r="D51" s="5"/>
      <c r="E51" s="56"/>
      <c r="F51" s="56"/>
      <c r="G51" s="58"/>
      <c r="H51" s="58"/>
      <c r="I51" s="58"/>
      <c r="J51" s="58"/>
      <c r="K51" s="58"/>
      <c r="L51" s="58"/>
      <c r="M51" s="58"/>
      <c r="N51" s="58"/>
    </row>
    <row r="52" spans="1:14" x14ac:dyDescent="0.2">
      <c r="A52" s="7" t="s">
        <v>70</v>
      </c>
      <c r="B52" s="66"/>
      <c r="C52" s="5"/>
      <c r="D52" s="5"/>
      <c r="E52" s="56"/>
      <c r="F52" s="56"/>
      <c r="G52" s="58"/>
      <c r="H52" s="58"/>
      <c r="I52" s="58"/>
      <c r="J52" s="58"/>
      <c r="K52" s="58"/>
      <c r="L52" s="58"/>
      <c r="M52" s="58"/>
      <c r="N52" s="58"/>
    </row>
    <row r="53" spans="1:14" x14ac:dyDescent="0.2">
      <c r="A53" s="16" t="s">
        <v>49</v>
      </c>
      <c r="B53" s="16"/>
      <c r="C53" s="5"/>
      <c r="D53" s="5">
        <f>12*200+12*150</f>
        <v>4200</v>
      </c>
      <c r="E53" s="56"/>
      <c r="F53" s="56"/>
      <c r="G53" s="58"/>
      <c r="H53" s="58"/>
      <c r="I53" s="58"/>
      <c r="J53" s="58"/>
      <c r="K53" s="58"/>
      <c r="L53" s="58"/>
      <c r="M53" s="58"/>
      <c r="N53" s="58"/>
    </row>
    <row r="54" spans="1:14" x14ac:dyDescent="0.2">
      <c r="A54" s="16" t="s">
        <v>50</v>
      </c>
      <c r="B54" s="16"/>
      <c r="C54" s="5"/>
      <c r="D54" s="5">
        <v>0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x14ac:dyDescent="0.2">
      <c r="A55" s="16" t="s">
        <v>71</v>
      </c>
      <c r="B55" s="16"/>
      <c r="C55" s="5"/>
      <c r="D55" s="5">
        <v>5500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1:14" x14ac:dyDescent="0.2">
      <c r="A56" s="16" t="s">
        <v>72</v>
      </c>
      <c r="B56" s="16"/>
      <c r="C56" s="5"/>
      <c r="D56" s="5">
        <v>0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x14ac:dyDescent="0.2">
      <c r="A57" s="16" t="s">
        <v>73</v>
      </c>
      <c r="B57" s="16"/>
      <c r="C57" s="5"/>
      <c r="D57" s="5">
        <v>3000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1:14" x14ac:dyDescent="0.2">
      <c r="A58" s="7" t="s">
        <v>74</v>
      </c>
      <c r="B58" s="6"/>
      <c r="C58" s="5"/>
      <c r="D58" s="5"/>
      <c r="E58" s="58"/>
      <c r="F58" s="58"/>
      <c r="G58" s="58"/>
      <c r="H58" s="58"/>
      <c r="I58" s="58"/>
      <c r="J58" s="58"/>
      <c r="K58" s="58"/>
      <c r="L58" s="58"/>
      <c r="M58" s="58"/>
      <c r="N58" s="58"/>
    </row>
    <row r="59" spans="1:14" x14ac:dyDescent="0.2">
      <c r="A59" s="16" t="s">
        <v>49</v>
      </c>
      <c r="B59" s="16"/>
      <c r="C59" s="5"/>
      <c r="D59" s="82">
        <f>12*150+12*100+12*100</f>
        <v>4200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</row>
    <row r="60" spans="1:14" x14ac:dyDescent="0.2">
      <c r="A60" s="16" t="s">
        <v>50</v>
      </c>
      <c r="B60" s="16"/>
      <c r="C60" s="19">
        <v>5000</v>
      </c>
      <c r="D60" s="5">
        <f>SUM(B61:B65)</f>
        <v>27000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</row>
    <row r="61" spans="1:14" x14ac:dyDescent="0.2">
      <c r="A61" s="18" t="s">
        <v>75</v>
      </c>
      <c r="B61" s="19">
        <v>16000</v>
      </c>
      <c r="C61" s="5"/>
      <c r="D61" s="5"/>
      <c r="E61" s="58"/>
      <c r="F61" s="58"/>
      <c r="G61" s="58"/>
      <c r="H61" s="58"/>
      <c r="I61" s="58"/>
      <c r="J61" s="58"/>
      <c r="K61" s="58"/>
      <c r="L61" s="58"/>
      <c r="M61" s="58"/>
      <c r="N61" s="58"/>
    </row>
    <row r="62" spans="1:14" x14ac:dyDescent="0.2">
      <c r="A62" s="18" t="s">
        <v>76</v>
      </c>
      <c r="B62" s="19">
        <v>1000</v>
      </c>
      <c r="C62" s="5"/>
      <c r="D62" s="5"/>
      <c r="E62" s="58"/>
      <c r="F62" s="58"/>
      <c r="G62" s="58"/>
      <c r="H62" s="58"/>
      <c r="I62" s="58"/>
      <c r="J62" s="58"/>
      <c r="K62" s="58"/>
      <c r="L62" s="58"/>
      <c r="M62" s="58"/>
      <c r="N62" s="58"/>
    </row>
    <row r="63" spans="1:14" x14ac:dyDescent="0.2">
      <c r="A63" s="18" t="s">
        <v>77</v>
      </c>
      <c r="B63" s="19">
        <v>2000</v>
      </c>
      <c r="C63" s="5"/>
      <c r="D63" s="5"/>
      <c r="E63" s="58"/>
      <c r="F63" s="58"/>
      <c r="G63" s="58"/>
      <c r="H63" s="58"/>
      <c r="I63" s="58"/>
      <c r="J63" s="58"/>
      <c r="K63" s="58"/>
      <c r="L63" s="58"/>
      <c r="M63" s="58"/>
      <c r="N63" s="58"/>
    </row>
    <row r="64" spans="1:14" x14ac:dyDescent="0.2">
      <c r="A64" s="18" t="s">
        <v>78</v>
      </c>
      <c r="B64" s="19">
        <v>8000</v>
      </c>
      <c r="C64" s="5"/>
      <c r="D64" s="5"/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1:14" x14ac:dyDescent="0.2">
      <c r="A65" s="18" t="s">
        <v>79</v>
      </c>
      <c r="B65" s="5">
        <v>0</v>
      </c>
      <c r="C65" s="5"/>
      <c r="D65" s="5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x14ac:dyDescent="0.2">
      <c r="A66" s="7" t="s">
        <v>80</v>
      </c>
      <c r="B66" s="6"/>
      <c r="C66" s="5"/>
      <c r="D66" s="5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1:14" x14ac:dyDescent="0.2">
      <c r="A67" s="16" t="s">
        <v>49</v>
      </c>
      <c r="B67" s="16"/>
      <c r="C67" s="5"/>
      <c r="D67" s="19">
        <v>0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1:14" x14ac:dyDescent="0.2">
      <c r="A68" s="16" t="s">
        <v>50</v>
      </c>
      <c r="B68" s="16"/>
      <c r="C68" s="5"/>
      <c r="D68" s="5">
        <v>0</v>
      </c>
      <c r="E68" s="56"/>
      <c r="F68" s="56"/>
      <c r="G68" s="58"/>
      <c r="H68" s="58"/>
      <c r="I68" s="58"/>
      <c r="J68" s="58"/>
      <c r="K68" s="58"/>
      <c r="L68" s="58"/>
      <c r="M68" s="58"/>
      <c r="N68" s="58"/>
    </row>
    <row r="69" spans="1:14" x14ac:dyDescent="0.2">
      <c r="A69" s="7" t="s">
        <v>81</v>
      </c>
      <c r="B69" s="6"/>
      <c r="C69" s="5"/>
      <c r="D69" s="5"/>
      <c r="E69" s="56"/>
      <c r="F69" s="56"/>
      <c r="G69" s="58"/>
      <c r="H69" s="58"/>
      <c r="I69" s="58"/>
      <c r="J69" s="58"/>
      <c r="K69" s="58"/>
      <c r="L69" s="58"/>
      <c r="M69" s="58"/>
      <c r="N69" s="58"/>
    </row>
    <row r="70" spans="1:14" x14ac:dyDescent="0.2">
      <c r="A70" s="16" t="s">
        <v>49</v>
      </c>
      <c r="B70" s="16"/>
      <c r="C70" s="5"/>
      <c r="D70" s="5">
        <v>1800</v>
      </c>
      <c r="E70" s="56"/>
      <c r="F70" s="56"/>
      <c r="G70" s="58"/>
      <c r="H70" s="58"/>
      <c r="I70" s="58"/>
      <c r="J70" s="58"/>
      <c r="K70" s="58"/>
      <c r="L70" s="58"/>
      <c r="M70" s="58"/>
      <c r="N70" s="58"/>
    </row>
    <row r="71" spans="1:14" x14ac:dyDescent="0.2">
      <c r="A71" s="16" t="s">
        <v>50</v>
      </c>
      <c r="B71" s="16"/>
      <c r="C71" s="5"/>
      <c r="D71" s="5">
        <f>SUM(B72:B74)</f>
        <v>7000</v>
      </c>
      <c r="E71" s="56"/>
      <c r="F71" s="56"/>
      <c r="G71" s="58"/>
      <c r="H71" s="58"/>
      <c r="I71" s="58"/>
      <c r="J71" s="58"/>
      <c r="K71" s="58"/>
      <c r="L71" s="58"/>
      <c r="M71" s="58"/>
      <c r="N71" s="58"/>
    </row>
    <row r="72" spans="1:14" x14ac:dyDescent="0.2">
      <c r="A72" s="17" t="s">
        <v>82</v>
      </c>
      <c r="B72" s="19">
        <v>4000</v>
      </c>
      <c r="C72" s="5"/>
      <c r="D72" s="5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3" spans="1:14" x14ac:dyDescent="0.2">
      <c r="A73" s="17" t="s">
        <v>103</v>
      </c>
      <c r="B73" s="19">
        <v>2000</v>
      </c>
      <c r="C73" s="5"/>
      <c r="D73" s="5"/>
      <c r="E73" s="58"/>
      <c r="F73" s="58"/>
      <c r="G73" s="58"/>
      <c r="H73" s="58"/>
      <c r="I73" s="58"/>
      <c r="J73" s="58"/>
      <c r="K73" s="58"/>
      <c r="L73" s="58"/>
      <c r="M73" s="58"/>
      <c r="N73" s="58"/>
    </row>
    <row r="74" spans="1:14" x14ac:dyDescent="0.2">
      <c r="A74" s="17" t="s">
        <v>83</v>
      </c>
      <c r="B74" s="5">
        <v>1000</v>
      </c>
      <c r="C74" s="5"/>
      <c r="D74" s="5"/>
      <c r="E74" s="58"/>
      <c r="F74" s="58"/>
      <c r="G74" s="58"/>
      <c r="H74" s="58"/>
      <c r="I74" s="58"/>
      <c r="J74" s="58"/>
      <c r="K74" s="58"/>
      <c r="L74" s="58"/>
      <c r="M74" s="58"/>
      <c r="N74" s="58"/>
    </row>
    <row r="75" spans="1:14" x14ac:dyDescent="0.2">
      <c r="A75" s="7" t="s">
        <v>84</v>
      </c>
      <c r="B75" s="6"/>
      <c r="C75" s="5"/>
      <c r="D75" s="5"/>
      <c r="E75" s="58"/>
      <c r="F75" s="58"/>
      <c r="G75" s="58"/>
      <c r="H75" s="58"/>
      <c r="I75" s="58"/>
      <c r="J75" s="58"/>
      <c r="K75" s="58"/>
      <c r="L75" s="58"/>
      <c r="M75" s="58"/>
      <c r="N75" s="58"/>
    </row>
    <row r="76" spans="1:14" x14ac:dyDescent="0.2">
      <c r="A76" s="16" t="s">
        <v>85</v>
      </c>
      <c r="B76" s="16"/>
      <c r="C76" s="5"/>
      <c r="D76" s="5">
        <v>1500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1:14" x14ac:dyDescent="0.2">
      <c r="A77" s="16" t="s">
        <v>86</v>
      </c>
      <c r="B77" s="16"/>
      <c r="C77" s="5">
        <v>50</v>
      </c>
      <c r="D77" s="5"/>
      <c r="E77" s="58"/>
      <c r="F77" s="58"/>
      <c r="G77" s="58"/>
      <c r="H77" s="58"/>
      <c r="I77" s="58"/>
      <c r="J77" s="58"/>
      <c r="K77" s="58"/>
      <c r="L77" s="58"/>
      <c r="M77" s="58"/>
      <c r="N77" s="58"/>
    </row>
    <row r="78" spans="1:14" x14ac:dyDescent="0.2">
      <c r="A78" s="16" t="s">
        <v>87</v>
      </c>
      <c r="B78" s="16"/>
      <c r="C78" s="5">
        <v>7628</v>
      </c>
      <c r="D78" s="5"/>
      <c r="E78" s="58"/>
      <c r="F78" s="58"/>
      <c r="G78" s="58"/>
      <c r="H78" s="58"/>
      <c r="I78" s="58"/>
      <c r="J78" s="58"/>
      <c r="K78" s="58"/>
      <c r="L78" s="58"/>
      <c r="M78" s="58"/>
      <c r="N78" s="58"/>
    </row>
    <row r="79" spans="1:14" x14ac:dyDescent="0.2">
      <c r="A79" s="16" t="s">
        <v>88</v>
      </c>
      <c r="B79" s="16"/>
      <c r="C79" s="5"/>
      <c r="D79" s="5">
        <v>50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</row>
    <row r="80" spans="1:14" x14ac:dyDescent="0.2">
      <c r="A80" s="16"/>
      <c r="B80" s="16"/>
      <c r="C80" s="5"/>
      <c r="D80" s="5"/>
      <c r="E80" s="58"/>
      <c r="F80" s="58"/>
      <c r="G80" s="58"/>
      <c r="H80" s="58"/>
      <c r="I80" s="58"/>
      <c r="J80" s="58"/>
      <c r="K80" s="58"/>
      <c r="L80" s="58"/>
      <c r="M80" s="58"/>
      <c r="N80" s="58"/>
    </row>
    <row r="81" spans="1:14" x14ac:dyDescent="0.2">
      <c r="A81" s="16"/>
      <c r="B81" s="16"/>
      <c r="C81" s="5"/>
      <c r="D81" s="5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1:14" x14ac:dyDescent="0.2">
      <c r="A82" s="5"/>
      <c r="B82" s="5"/>
      <c r="C82" s="5"/>
      <c r="D82" s="5"/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spans="1:14" s="15" customFormat="1" x14ac:dyDescent="0.2">
      <c r="A83" s="11" t="s">
        <v>89</v>
      </c>
      <c r="B83" s="11"/>
      <c r="C83" s="11">
        <f>SUM(C3:C82)</f>
        <v>142678</v>
      </c>
      <c r="D83" s="11">
        <f>SUM(D6:D82)</f>
        <v>165450</v>
      </c>
      <c r="E83" s="58"/>
      <c r="F83" s="58"/>
      <c r="G83" s="59"/>
      <c r="H83" s="59"/>
      <c r="I83" s="59"/>
      <c r="J83" s="59"/>
      <c r="K83" s="59"/>
      <c r="L83" s="59"/>
      <c r="M83" s="59"/>
      <c r="N83" s="59"/>
    </row>
    <row r="84" spans="1:14" x14ac:dyDescent="0.2">
      <c r="A84" s="14" t="s">
        <v>90</v>
      </c>
      <c r="B84" s="12"/>
      <c r="C84" s="61">
        <f>D83-C83</f>
        <v>22772</v>
      </c>
      <c r="D84" s="13"/>
      <c r="E84" s="58"/>
      <c r="F84" s="58"/>
      <c r="G84" s="58"/>
      <c r="H84" s="58"/>
      <c r="I84" s="58"/>
      <c r="J84" s="58"/>
      <c r="K84" s="58"/>
      <c r="L84" s="58"/>
      <c r="M84" s="58"/>
      <c r="N84" s="58"/>
    </row>
    <row r="85" spans="1:14" x14ac:dyDescent="0.2">
      <c r="A85" s="14" t="s">
        <v>91</v>
      </c>
      <c r="B85" s="12"/>
      <c r="C85" s="13"/>
      <c r="D85" s="5">
        <v>0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</row>
    <row r="86" spans="1:14" x14ac:dyDescent="0.2">
      <c r="A86" s="12"/>
      <c r="B86" s="12"/>
      <c r="C86" s="11">
        <f>SUM(C83+C84)</f>
        <v>165450</v>
      </c>
      <c r="D86" s="11">
        <f>SUM(D83+D85)</f>
        <v>165450</v>
      </c>
      <c r="E86" s="60"/>
      <c r="F86" s="60"/>
      <c r="G86" s="58"/>
      <c r="H86" s="58"/>
      <c r="I86" s="58"/>
      <c r="J86" s="58"/>
      <c r="K86" s="58"/>
      <c r="L86" s="58"/>
      <c r="M86" s="58"/>
      <c r="N86" s="58"/>
    </row>
    <row r="87" spans="1:14" x14ac:dyDescent="0.2">
      <c r="A87" s="10"/>
      <c r="B87" s="10"/>
      <c r="C87" s="9"/>
      <c r="D87" s="8"/>
      <c r="E87" s="60"/>
      <c r="F87" s="60"/>
      <c r="G87" s="58"/>
      <c r="H87" s="58"/>
      <c r="I87" s="58"/>
    </row>
    <row r="88" spans="1:14" x14ac:dyDescent="0.2">
      <c r="A88" s="7" t="s">
        <v>95</v>
      </c>
      <c r="B88" s="6"/>
      <c r="C88" s="5">
        <v>249479.84</v>
      </c>
      <c r="D88" s="4"/>
      <c r="E88" s="58"/>
      <c r="F88" s="58"/>
      <c r="G88" s="58"/>
      <c r="H88" s="58"/>
      <c r="I88" s="58"/>
    </row>
    <row r="89" spans="1:14" x14ac:dyDescent="0.2">
      <c r="E89" s="58"/>
      <c r="F89" s="58"/>
      <c r="G89" s="58"/>
      <c r="H89" s="58"/>
      <c r="I89" s="58"/>
    </row>
    <row r="90" spans="1:14" x14ac:dyDescent="0.2">
      <c r="E90" s="58"/>
      <c r="F90" s="58"/>
      <c r="G90" s="58"/>
      <c r="H90" s="58"/>
      <c r="I90" s="58"/>
    </row>
    <row r="91" spans="1:14" x14ac:dyDescent="0.2">
      <c r="E91" s="58"/>
      <c r="F91" s="58"/>
      <c r="G91" s="58"/>
      <c r="H91" s="58"/>
      <c r="I91" s="58"/>
    </row>
    <row r="92" spans="1:14" x14ac:dyDescent="0.2">
      <c r="A92" s="3" t="s">
        <v>92</v>
      </c>
      <c r="B92" s="3"/>
      <c r="C92" s="2"/>
      <c r="D92" s="2"/>
      <c r="E92" s="58"/>
      <c r="F92" s="58"/>
      <c r="G92" s="58"/>
      <c r="H92" s="58"/>
      <c r="I92" s="58"/>
    </row>
    <row r="93" spans="1:14" x14ac:dyDescent="0.2">
      <c r="A93" s="1" t="s">
        <v>96</v>
      </c>
      <c r="E93" s="58"/>
      <c r="F93" s="58"/>
      <c r="G93" s="58"/>
      <c r="H93" s="58"/>
      <c r="I93" s="58"/>
    </row>
    <row r="94" spans="1:14" x14ac:dyDescent="0.2">
      <c r="E94" s="58"/>
      <c r="F94" s="58"/>
      <c r="G94" s="58"/>
      <c r="H94" s="58"/>
      <c r="I94" s="58"/>
    </row>
    <row r="95" spans="1:14" x14ac:dyDescent="0.2">
      <c r="E95" s="58"/>
      <c r="F95" s="58"/>
      <c r="G95" s="58"/>
      <c r="H95" s="58"/>
      <c r="I95" s="58"/>
    </row>
    <row r="96" spans="1:14" x14ac:dyDescent="0.2">
      <c r="B96" s="1" t="s">
        <v>100</v>
      </c>
      <c r="D96" s="1" t="s">
        <v>93</v>
      </c>
      <c r="E96" s="58"/>
      <c r="F96" s="58"/>
      <c r="G96" s="58"/>
      <c r="H96" s="58"/>
      <c r="I96" s="58"/>
    </row>
    <row r="97" spans="2:9" x14ac:dyDescent="0.2">
      <c r="B97" s="1" t="s">
        <v>101</v>
      </c>
      <c r="D97" s="1" t="s">
        <v>94</v>
      </c>
      <c r="E97" s="58"/>
      <c r="F97" s="58"/>
      <c r="G97" s="58"/>
      <c r="H97" s="58"/>
      <c r="I97" s="58"/>
    </row>
    <row r="98" spans="2:9" x14ac:dyDescent="0.2">
      <c r="E98" s="58"/>
      <c r="F98" s="58"/>
      <c r="G98" s="58"/>
      <c r="H98" s="58"/>
      <c r="I98" s="58"/>
    </row>
    <row r="99" spans="2:9" x14ac:dyDescent="0.2">
      <c r="E99" s="58"/>
      <c r="F99" s="58"/>
      <c r="G99" s="58"/>
      <c r="H99" s="58"/>
      <c r="I99" s="58"/>
    </row>
  </sheetData>
  <printOptions horizontalCentered="1" verticalCentered="1"/>
  <pageMargins left="0.7" right="0.7" top="0.75" bottom="0.75" header="0.3" footer="0.3"/>
  <pageSetup paperSize="9" fitToHeight="0" orientation="landscape" cellComments="asDisplayed" r:id="rId1"/>
  <headerFooter alignWithMargins="0">
    <oddHeader>&amp;C Hochschülerinnen- und Hochschülerschaft
an der Fachhochschule Technikum Wien</oddHeader>
    <oddFooter>Seite &amp;P von &amp;N</oddFooter>
  </headerFooter>
  <rowBreaks count="3" manualBreakCount="3">
    <brk id="35" max="4" man="1"/>
    <brk id="65" max="4" man="1"/>
    <brk id="100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5"/>
  <sheetViews>
    <sheetView view="pageBreakPreview" topLeftCell="A25" zoomScaleNormal="136" zoomScaleSheetLayoutView="100" workbookViewId="0">
      <selection activeCell="C45" sqref="C45"/>
    </sheetView>
  </sheetViews>
  <sheetFormatPr baseColWidth="10" defaultColWidth="11.42578125" defaultRowHeight="12.75" x14ac:dyDescent="0.2"/>
  <cols>
    <col min="1" max="1" width="73" style="28" customWidth="1"/>
    <col min="2" max="2" width="19.85546875" style="28" customWidth="1"/>
    <col min="3" max="3" width="20.7109375" style="28" bestFit="1" customWidth="1"/>
    <col min="4" max="4" width="32.85546875" style="28" bestFit="1" customWidth="1"/>
    <col min="5" max="5" width="15.140625" style="28" bestFit="1" customWidth="1"/>
    <col min="6" max="6" width="12.7109375" style="28" customWidth="1"/>
    <col min="7" max="16384" width="11.42578125" style="28"/>
  </cols>
  <sheetData>
    <row r="1" spans="1:6" ht="41.25" customHeight="1" x14ac:dyDescent="0.2">
      <c r="A1" s="83" t="s">
        <v>99</v>
      </c>
      <c r="B1" s="83"/>
      <c r="C1" s="62"/>
      <c r="E1" s="53" t="s">
        <v>0</v>
      </c>
      <c r="F1" s="53" t="s">
        <v>1</v>
      </c>
    </row>
    <row r="2" spans="1:6" x14ac:dyDescent="0.2">
      <c r="A2" s="43" t="s">
        <v>2</v>
      </c>
      <c r="B2" s="52"/>
      <c r="E2" s="51"/>
      <c r="F2" s="51"/>
    </row>
    <row r="3" spans="1:6" x14ac:dyDescent="0.2">
      <c r="A3" s="45" t="s">
        <v>3</v>
      </c>
      <c r="B3" s="42">
        <f>JVA_referatsbezogen!C3</f>
        <v>130000</v>
      </c>
      <c r="C3" s="41"/>
      <c r="E3" s="44">
        <f>B3</f>
        <v>130000</v>
      </c>
    </row>
    <row r="4" spans="1:6" x14ac:dyDescent="0.2">
      <c r="A4" s="45" t="s">
        <v>4</v>
      </c>
      <c r="B4" s="42">
        <f>JVA_referatsbezogen!C78</f>
        <v>7628</v>
      </c>
      <c r="C4" s="41"/>
      <c r="E4" s="44">
        <f>B4</f>
        <v>7628</v>
      </c>
    </row>
    <row r="5" spans="1:6" x14ac:dyDescent="0.2">
      <c r="A5" s="45" t="s">
        <v>5</v>
      </c>
      <c r="B5" s="42">
        <v>0</v>
      </c>
      <c r="C5" s="41"/>
      <c r="E5" s="44">
        <f>B5</f>
        <v>0</v>
      </c>
    </row>
    <row r="6" spans="1:6" x14ac:dyDescent="0.2">
      <c r="A6" s="45" t="s">
        <v>6</v>
      </c>
      <c r="B6" s="42">
        <v>0</v>
      </c>
      <c r="C6" s="41"/>
      <c r="E6" s="44">
        <f>B6</f>
        <v>0</v>
      </c>
    </row>
    <row r="7" spans="1:6" x14ac:dyDescent="0.2">
      <c r="A7" s="45" t="s">
        <v>7</v>
      </c>
      <c r="B7" s="42">
        <v>0</v>
      </c>
      <c r="C7" s="41"/>
      <c r="E7" s="44">
        <f>B7</f>
        <v>0</v>
      </c>
    </row>
    <row r="8" spans="1:6" x14ac:dyDescent="0.2">
      <c r="A8" s="40" t="s">
        <v>8</v>
      </c>
      <c r="B8" s="39">
        <f>SUM(B3:B7)</f>
        <v>137628</v>
      </c>
      <c r="C8" s="38"/>
    </row>
    <row r="9" spans="1:6" x14ac:dyDescent="0.2">
      <c r="A9" s="43"/>
      <c r="B9" s="42"/>
      <c r="C9" s="41"/>
    </row>
    <row r="10" spans="1:6" ht="25.5" x14ac:dyDescent="0.2">
      <c r="A10" s="43" t="s">
        <v>9</v>
      </c>
      <c r="B10" s="42"/>
      <c r="C10" s="41"/>
    </row>
    <row r="11" spans="1:6" x14ac:dyDescent="0.2">
      <c r="A11" s="45" t="s">
        <v>10</v>
      </c>
      <c r="B11" s="42"/>
      <c r="C11" s="41"/>
    </row>
    <row r="12" spans="1:6" x14ac:dyDescent="0.2">
      <c r="A12" s="50" t="s">
        <v>11</v>
      </c>
      <c r="B12" s="42">
        <f>JVA_referatsbezogen!D39</f>
        <v>27500</v>
      </c>
      <c r="C12" s="41"/>
      <c r="F12" s="44">
        <f t="shared" ref="F12:F19" si="0">B12</f>
        <v>27500</v>
      </c>
    </row>
    <row r="13" spans="1:6" ht="25.5" x14ac:dyDescent="0.2">
      <c r="A13" s="50" t="s">
        <v>12</v>
      </c>
      <c r="B13" s="42">
        <f>JVA_referatsbezogen!D41</f>
        <v>500</v>
      </c>
      <c r="C13" s="41"/>
      <c r="F13" s="44">
        <f t="shared" si="0"/>
        <v>500</v>
      </c>
    </row>
    <row r="14" spans="1:6" ht="25.5" x14ac:dyDescent="0.2">
      <c r="A14" s="50" t="s">
        <v>13</v>
      </c>
      <c r="B14" s="42">
        <f>JVA_referatsbezogen!D40</f>
        <v>6500</v>
      </c>
      <c r="C14" s="41"/>
      <c r="F14" s="44">
        <f t="shared" si="0"/>
        <v>6500</v>
      </c>
    </row>
    <row r="15" spans="1:6" x14ac:dyDescent="0.2">
      <c r="A15" s="50" t="s">
        <v>14</v>
      </c>
      <c r="B15" s="42">
        <v>0</v>
      </c>
      <c r="C15" s="41"/>
      <c r="F15" s="44">
        <f t="shared" si="0"/>
        <v>0</v>
      </c>
    </row>
    <row r="16" spans="1:6" x14ac:dyDescent="0.2">
      <c r="A16" s="49" t="s">
        <v>15</v>
      </c>
      <c r="B16" s="48">
        <f>JVA_referatsbezogen!D42</f>
        <v>0</v>
      </c>
      <c r="C16" s="47"/>
      <c r="F16" s="46">
        <f t="shared" si="0"/>
        <v>0</v>
      </c>
    </row>
    <row r="17" spans="1:7" x14ac:dyDescent="0.2">
      <c r="A17" s="45" t="s">
        <v>16</v>
      </c>
      <c r="B17" s="42">
        <f>JVA_referatsbezogen!D9+JVA_referatsbezogen!D13+JVA_referatsbezogen!D18+JVA_referatsbezogen!D44+JVA_referatsbezogen!D53+JVA_referatsbezogen!D59+JVA_referatsbezogen!D67+JVA_referatsbezogen!D70</f>
        <v>17400</v>
      </c>
      <c r="C17" s="41"/>
      <c r="F17" s="44">
        <f t="shared" si="0"/>
        <v>17400</v>
      </c>
    </row>
    <row r="18" spans="1:7" x14ac:dyDescent="0.2">
      <c r="A18" s="45" t="s">
        <v>17</v>
      </c>
      <c r="B18" s="42">
        <f>JVA_referatsbezogen!D55+JVA_referatsbezogen!D57</f>
        <v>8500</v>
      </c>
      <c r="C18" s="41"/>
      <c r="D18" s="63"/>
      <c r="F18" s="44">
        <f t="shared" si="0"/>
        <v>8500</v>
      </c>
    </row>
    <row r="19" spans="1:7" x14ac:dyDescent="0.2">
      <c r="A19" s="45" t="s">
        <v>18</v>
      </c>
      <c r="B19" s="42">
        <f>JVA_referatsbezogen!D45+JVA_referatsbezogen!D60+JVA_referatsbezogen!D71-B18-B27</f>
        <v>40000</v>
      </c>
      <c r="C19" s="41"/>
      <c r="F19" s="44">
        <f t="shared" si="0"/>
        <v>40000</v>
      </c>
    </row>
    <row r="20" spans="1:7" x14ac:dyDescent="0.2">
      <c r="A20" s="45" t="s">
        <v>19</v>
      </c>
      <c r="B20" s="55">
        <v>5000</v>
      </c>
      <c r="C20" s="65"/>
      <c r="D20" s="63"/>
      <c r="F20" s="54">
        <v>8500</v>
      </c>
      <c r="G20" s="63"/>
    </row>
    <row r="21" spans="1:7" x14ac:dyDescent="0.2">
      <c r="A21" s="45" t="s">
        <v>20</v>
      </c>
      <c r="B21" s="55">
        <f>JVA_referatsbezogen!D6</f>
        <v>39000</v>
      </c>
      <c r="C21" s="38"/>
      <c r="F21" s="54">
        <f>B21</f>
        <v>39000</v>
      </c>
    </row>
    <row r="22" spans="1:7" x14ac:dyDescent="0.2">
      <c r="A22" s="40" t="s">
        <v>21</v>
      </c>
      <c r="B22" s="39">
        <f>SUM(B12:B21)</f>
        <v>144400</v>
      </c>
      <c r="C22" s="38"/>
    </row>
    <row r="23" spans="1:7" x14ac:dyDescent="0.2">
      <c r="A23" s="43"/>
      <c r="B23" s="42"/>
      <c r="C23" s="41"/>
    </row>
    <row r="24" spans="1:7" x14ac:dyDescent="0.2">
      <c r="A24" s="40" t="s">
        <v>22</v>
      </c>
      <c r="B24" s="39">
        <f>B8-B22</f>
        <v>-6772</v>
      </c>
      <c r="C24" s="38"/>
    </row>
    <row r="25" spans="1:7" x14ac:dyDescent="0.2">
      <c r="A25" s="43"/>
      <c r="B25" s="42"/>
      <c r="C25" s="41"/>
    </row>
    <row r="26" spans="1:7" x14ac:dyDescent="0.2">
      <c r="A26" s="43" t="s">
        <v>23</v>
      </c>
      <c r="B26" s="42">
        <f>JVA_referatsbezogen!C60</f>
        <v>5000</v>
      </c>
      <c r="C26" s="41"/>
      <c r="E26" s="44">
        <f>B26</f>
        <v>5000</v>
      </c>
      <c r="F26" s="44"/>
    </row>
    <row r="27" spans="1:7" x14ac:dyDescent="0.2">
      <c r="A27" s="43" t="s">
        <v>24</v>
      </c>
      <c r="B27" s="42">
        <f>JVA_referatsbezogen!B61</f>
        <v>16000</v>
      </c>
      <c r="C27" s="41"/>
      <c r="F27" s="44">
        <f>B27</f>
        <v>16000</v>
      </c>
    </row>
    <row r="28" spans="1:7" x14ac:dyDescent="0.2">
      <c r="A28" s="40" t="s">
        <v>25</v>
      </c>
      <c r="B28" s="39">
        <f>B26-B27</f>
        <v>-11000</v>
      </c>
      <c r="C28" s="38"/>
    </row>
    <row r="29" spans="1:7" x14ac:dyDescent="0.2">
      <c r="A29" s="43"/>
      <c r="B29" s="42"/>
      <c r="C29" s="41"/>
    </row>
    <row r="30" spans="1:7" ht="25.5" x14ac:dyDescent="0.2">
      <c r="A30" s="43" t="s">
        <v>26</v>
      </c>
      <c r="B30" s="42">
        <v>0</v>
      </c>
      <c r="C30" s="41"/>
      <c r="E30" s="44">
        <f>B30</f>
        <v>0</v>
      </c>
      <c r="F30" s="44"/>
    </row>
    <row r="31" spans="1:7" ht="25.5" x14ac:dyDescent="0.2">
      <c r="A31" s="43" t="s">
        <v>27</v>
      </c>
      <c r="B31" s="42">
        <v>0</v>
      </c>
      <c r="C31" s="41"/>
      <c r="F31" s="44">
        <f>B31</f>
        <v>0</v>
      </c>
    </row>
    <row r="32" spans="1:7" ht="25.5" x14ac:dyDescent="0.2">
      <c r="A32" s="40" t="s">
        <v>28</v>
      </c>
      <c r="B32" s="39">
        <f>B30-B31</f>
        <v>0</v>
      </c>
      <c r="C32" s="38"/>
    </row>
    <row r="33" spans="1:6" x14ac:dyDescent="0.2">
      <c r="A33" s="43"/>
      <c r="B33" s="42"/>
      <c r="C33" s="41"/>
    </row>
    <row r="34" spans="1:6" x14ac:dyDescent="0.2">
      <c r="A34" s="43" t="s">
        <v>29</v>
      </c>
      <c r="B34" s="42">
        <f>JVA_referatsbezogen!C77</f>
        <v>50</v>
      </c>
      <c r="C34" s="41"/>
      <c r="E34" s="44">
        <f>B34</f>
        <v>50</v>
      </c>
      <c r="F34" s="44"/>
    </row>
    <row r="35" spans="1:6" x14ac:dyDescent="0.2">
      <c r="A35" s="43" t="s">
        <v>30</v>
      </c>
      <c r="B35" s="42">
        <f>JVA_referatsbezogen!D76</f>
        <v>1500</v>
      </c>
      <c r="C35" s="41"/>
      <c r="F35" s="44">
        <f>B35</f>
        <v>1500</v>
      </c>
    </row>
    <row r="36" spans="1:6" x14ac:dyDescent="0.2">
      <c r="A36" s="40" t="s">
        <v>31</v>
      </c>
      <c r="B36" s="39">
        <f>B34-B35</f>
        <v>-1450</v>
      </c>
      <c r="C36" s="38"/>
    </row>
    <row r="37" spans="1:6" x14ac:dyDescent="0.2">
      <c r="A37" s="43"/>
      <c r="B37" s="42"/>
      <c r="C37" s="41"/>
    </row>
    <row r="38" spans="1:6" x14ac:dyDescent="0.2">
      <c r="A38" s="43" t="s">
        <v>32</v>
      </c>
      <c r="B38" s="42">
        <f>JVA_referatsbezogen!D79</f>
        <v>50</v>
      </c>
      <c r="C38" s="41"/>
      <c r="F38" s="44">
        <f>B38</f>
        <v>50</v>
      </c>
    </row>
    <row r="39" spans="1:6" ht="25.5" x14ac:dyDescent="0.2">
      <c r="A39" s="40" t="s">
        <v>33</v>
      </c>
      <c r="B39" s="39">
        <f>B24+B28+B32+B36-B38</f>
        <v>-19272</v>
      </c>
      <c r="C39" s="38"/>
    </row>
    <row r="40" spans="1:6" x14ac:dyDescent="0.2">
      <c r="A40" s="43"/>
      <c r="B40" s="42"/>
      <c r="C40" s="41"/>
    </row>
    <row r="41" spans="1:6" x14ac:dyDescent="0.2">
      <c r="A41" s="43" t="s">
        <v>34</v>
      </c>
      <c r="B41" s="42">
        <f>JVA_referatsbezogen!D85</f>
        <v>0</v>
      </c>
      <c r="C41" s="41"/>
    </row>
    <row r="42" spans="1:6" x14ac:dyDescent="0.2">
      <c r="A42" s="43" t="s">
        <v>35</v>
      </c>
      <c r="B42" s="42">
        <f>JVA_referatsbezogen!C84</f>
        <v>22772</v>
      </c>
      <c r="C42" s="41"/>
      <c r="E42" s="44">
        <f>B42</f>
        <v>22772</v>
      </c>
    </row>
    <row r="43" spans="1:6" x14ac:dyDescent="0.2">
      <c r="A43" s="40" t="s">
        <v>36</v>
      </c>
      <c r="B43" s="39">
        <f>B39-B41+B42</f>
        <v>3500</v>
      </c>
      <c r="C43" s="38"/>
    </row>
    <row r="44" spans="1:6" x14ac:dyDescent="0.2">
      <c r="B44" s="37">
        <f>B20</f>
        <v>5000</v>
      </c>
      <c r="C44" s="34" t="s">
        <v>37</v>
      </c>
      <c r="D44" s="63"/>
      <c r="E44" s="36">
        <f>SUM(E3:E43)</f>
        <v>165450</v>
      </c>
      <c r="F44" s="36">
        <f>SUM(F3:F38)</f>
        <v>165450</v>
      </c>
    </row>
    <row r="45" spans="1:6" x14ac:dyDescent="0.2">
      <c r="B45" s="35">
        <f>-F20</f>
        <v>-8500</v>
      </c>
      <c r="C45" s="34" t="s">
        <v>38</v>
      </c>
      <c r="D45" s="63"/>
    </row>
    <row r="46" spans="1:6" s="29" customFormat="1" ht="25.5" x14ac:dyDescent="0.25">
      <c r="A46" s="33" t="s">
        <v>39</v>
      </c>
      <c r="B46" s="30">
        <f>SUM(B43:B45)</f>
        <v>0</v>
      </c>
      <c r="C46" s="32" t="s">
        <v>40</v>
      </c>
      <c r="D46" s="31" t="s">
        <v>41</v>
      </c>
      <c r="E46" s="30">
        <f>E44-JVA_referatsbezogen!C83</f>
        <v>22772</v>
      </c>
      <c r="F46" s="30">
        <f>F44-JVA_referatsbezogen!D83</f>
        <v>0</v>
      </c>
    </row>
    <row r="48" spans="1:6" x14ac:dyDescent="0.2">
      <c r="A48" s="6" t="s">
        <v>95</v>
      </c>
      <c r="B48" s="6"/>
      <c r="C48" s="5">
        <f>JVA_referatsbezogen!C88</f>
        <v>249479.84</v>
      </c>
      <c r="D48" s="63"/>
    </row>
    <row r="50" spans="1:4" x14ac:dyDescent="0.2">
      <c r="A50" s="64" t="s">
        <v>98</v>
      </c>
      <c r="C50" s="44">
        <v>5909.56</v>
      </c>
      <c r="D50" s="63"/>
    </row>
    <row r="51" spans="1:4" x14ac:dyDescent="0.2">
      <c r="A51" s="64" t="s">
        <v>97</v>
      </c>
      <c r="B51" s="63"/>
      <c r="C51" s="44">
        <v>781.48</v>
      </c>
      <c r="D51" s="63"/>
    </row>
    <row r="52" spans="1:4" x14ac:dyDescent="0.2">
      <c r="B52" s="63"/>
    </row>
    <row r="54" spans="1:4" x14ac:dyDescent="0.2">
      <c r="B54" s="1" t="s">
        <v>100</v>
      </c>
      <c r="C54" s="1"/>
      <c r="D54" s="1" t="s">
        <v>93</v>
      </c>
    </row>
    <row r="55" spans="1:4" x14ac:dyDescent="0.2">
      <c r="B55" s="1" t="s">
        <v>101</v>
      </c>
      <c r="C55" s="1"/>
      <c r="D55" s="1" t="s">
        <v>94</v>
      </c>
    </row>
  </sheetData>
  <mergeCells count="1">
    <mergeCell ref="A1:B1"/>
  </mergeCells>
  <printOptions horizontalCentered="1" verticalCentered="1"/>
  <pageMargins left="0.78740157480314965" right="0.23622047244094491" top="0.78740157480314965" bottom="0.78740157480314965" header="0.31496062992125984" footer="0.31496062992125984"/>
  <pageSetup paperSize="9" scale="60" orientation="landscape" cellComments="asDisplayed" r:id="rId1"/>
  <headerFooter alignWithMargins="0">
    <oddHeader>&amp;CHochschülerinnen- und Hochschülerschaft an der Fachhochschule Technikum Wien</oddHeader>
  </headerFooter>
  <rowBreaks count="2" manualBreakCount="2">
    <brk id="16" max="16383" man="1"/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E62F5-0164-4CF0-8614-FE82B2FEAA59}">
  <dimension ref="A2:H21"/>
  <sheetViews>
    <sheetView tabSelected="1" topLeftCell="A3" zoomScale="170" zoomScaleNormal="170" workbookViewId="0">
      <selection activeCell="B42" sqref="B42"/>
    </sheetView>
  </sheetViews>
  <sheetFormatPr baseColWidth="10" defaultRowHeight="15" x14ac:dyDescent="0.25"/>
  <cols>
    <col min="1" max="1" width="24.5703125" customWidth="1"/>
    <col min="2" max="2" width="39.28515625" bestFit="1" customWidth="1"/>
    <col min="3" max="3" width="13.5703125" customWidth="1"/>
    <col min="4" max="4" width="9.85546875" bestFit="1" customWidth="1"/>
  </cols>
  <sheetData>
    <row r="2" spans="1:8" ht="21" customHeight="1" x14ac:dyDescent="0.25">
      <c r="A2" s="84" t="s">
        <v>115</v>
      </c>
      <c r="B2" s="84"/>
      <c r="C2" s="84"/>
      <c r="D2" s="84"/>
      <c r="E2" s="84"/>
      <c r="F2" s="84"/>
      <c r="G2" s="84"/>
      <c r="H2" s="84"/>
    </row>
    <row r="3" spans="1:8" ht="21" x14ac:dyDescent="0.25">
      <c r="B3" s="67"/>
      <c r="C3" s="67"/>
      <c r="D3" s="67"/>
    </row>
    <row r="4" spans="1:8" x14ac:dyDescent="0.25">
      <c r="C4" s="68" t="s">
        <v>104</v>
      </c>
      <c r="D4" s="68" t="s">
        <v>105</v>
      </c>
    </row>
    <row r="5" spans="1:8" x14ac:dyDescent="0.25">
      <c r="B5" s="69" t="s">
        <v>63</v>
      </c>
      <c r="C5" s="70">
        <f>'[1]Jahresvoranschlag HV '!F15</f>
        <v>7200</v>
      </c>
      <c r="D5" s="70"/>
    </row>
    <row r="6" spans="1:8" x14ac:dyDescent="0.25">
      <c r="B6" s="71" t="s">
        <v>63</v>
      </c>
      <c r="C6" s="72"/>
      <c r="D6" s="72">
        <v>200</v>
      </c>
    </row>
    <row r="7" spans="1:8" x14ac:dyDescent="0.25">
      <c r="B7" s="71" t="s">
        <v>106</v>
      </c>
      <c r="C7" s="72"/>
      <c r="D7" s="72">
        <v>200</v>
      </c>
    </row>
    <row r="8" spans="1:8" x14ac:dyDescent="0.25">
      <c r="B8" s="71" t="s">
        <v>107</v>
      </c>
      <c r="C8" s="72"/>
      <c r="D8" s="72">
        <v>200</v>
      </c>
    </row>
    <row r="9" spans="1:8" x14ac:dyDescent="0.25">
      <c r="B9" s="73" t="s">
        <v>70</v>
      </c>
      <c r="C9" s="74">
        <f>'[1]Jahresvoranschlag HV '!F25</f>
        <v>5400</v>
      </c>
      <c r="D9" s="74"/>
    </row>
    <row r="10" spans="1:8" x14ac:dyDescent="0.25">
      <c r="B10" s="71" t="s">
        <v>108</v>
      </c>
      <c r="C10" s="72"/>
      <c r="D10" s="72">
        <v>200</v>
      </c>
    </row>
    <row r="11" spans="1:8" x14ac:dyDescent="0.25">
      <c r="B11" s="71" t="s">
        <v>109</v>
      </c>
      <c r="C11" s="72"/>
      <c r="D11" s="72">
        <v>150</v>
      </c>
    </row>
    <row r="12" spans="1:8" x14ac:dyDescent="0.25">
      <c r="B12" s="71" t="s">
        <v>110</v>
      </c>
      <c r="C12" s="72"/>
      <c r="D12" s="72">
        <v>100</v>
      </c>
    </row>
    <row r="13" spans="1:8" x14ac:dyDescent="0.25">
      <c r="B13" s="69" t="s">
        <v>111</v>
      </c>
      <c r="C13" s="70">
        <f>'[1]Jahresvoranschlag HV '!F31</f>
        <v>4200</v>
      </c>
      <c r="D13" s="70"/>
    </row>
    <row r="14" spans="1:8" x14ac:dyDescent="0.25">
      <c r="B14" s="71" t="s">
        <v>108</v>
      </c>
      <c r="C14" s="72"/>
      <c r="D14" s="72">
        <v>150</v>
      </c>
    </row>
    <row r="15" spans="1:8" x14ac:dyDescent="0.25">
      <c r="B15" s="71" t="s">
        <v>110</v>
      </c>
      <c r="C15" s="72"/>
      <c r="D15" s="72">
        <v>100</v>
      </c>
    </row>
    <row r="16" spans="1:8" x14ac:dyDescent="0.25">
      <c r="B16" s="69" t="s">
        <v>112</v>
      </c>
      <c r="C16" s="70">
        <f>'[1]Jahresvoranschlag HV '!F38</f>
        <v>1800</v>
      </c>
      <c r="D16" s="70"/>
    </row>
    <row r="17" spans="2:4" x14ac:dyDescent="0.25">
      <c r="B17" s="75" t="s">
        <v>108</v>
      </c>
      <c r="C17" s="76"/>
      <c r="D17" s="77">
        <v>150</v>
      </c>
    </row>
    <row r="18" spans="2:4" x14ac:dyDescent="0.25">
      <c r="B18" s="78" t="s">
        <v>113</v>
      </c>
      <c r="C18" s="77"/>
      <c r="D18" s="77">
        <v>100</v>
      </c>
    </row>
    <row r="19" spans="2:4" x14ac:dyDescent="0.25">
      <c r="B19" s="79" t="s">
        <v>114</v>
      </c>
      <c r="C19" s="80">
        <f>'[1]Jahresvoranschlag HV '!F41</f>
        <v>1800</v>
      </c>
      <c r="D19" s="80"/>
    </row>
    <row r="20" spans="2:4" x14ac:dyDescent="0.25">
      <c r="B20" s="78" t="s">
        <v>108</v>
      </c>
      <c r="C20" s="80"/>
      <c r="D20" s="77">
        <v>150</v>
      </c>
    </row>
    <row r="21" spans="2:4" x14ac:dyDescent="0.25">
      <c r="B21" s="78" t="s">
        <v>110</v>
      </c>
      <c r="C21" s="77"/>
      <c r="D21" s="72">
        <v>100</v>
      </c>
    </row>
  </sheetData>
  <mergeCells count="1">
    <mergeCell ref="A2:H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B8E91631BD2846847273AC1BCE1AC9" ma:contentTypeVersion="5" ma:contentTypeDescription="Ein neues Dokument erstellen." ma:contentTypeScope="" ma:versionID="8469ac1a2397604d4a77aa6613a917da">
  <xsd:schema xmlns:xsd="http://www.w3.org/2001/XMLSchema" xmlns:xs="http://www.w3.org/2001/XMLSchema" xmlns:p="http://schemas.microsoft.com/office/2006/metadata/properties" xmlns:ns2="69764cf4-fd8a-440b-8234-af5166069d7c" targetNamespace="http://schemas.microsoft.com/office/2006/metadata/properties" ma:root="true" ma:fieldsID="dd287aff05087f12add4dae2026f211f" ns2:_="">
    <xsd:import namespace="69764cf4-fd8a-440b-8234-af5166069d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64cf4-fd8a-440b-8234-af5166069d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27BD1F-0176-4A84-B030-E4ECE6D9F1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764cf4-fd8a-440b-8234-af5166069d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99DBEF-220D-4169-A0A5-142D397D1A7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69764cf4-fd8a-440b-8234-af5166069d7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E20A059-F072-4656-BE90-2220EC736E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JVA_referatsbezogen</vt:lpstr>
      <vt:lpstr>JVA_Gebarungserfolgsrechnung</vt:lpstr>
      <vt:lpstr>AE-Struktur</vt:lpstr>
      <vt:lpstr>JVA_referatsbezogen!Druckbereich</vt:lpstr>
      <vt:lpstr>JVA_referatsbezogen!Drucktitel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Litschauer</dc:creator>
  <cp:keywords/>
  <dc:description/>
  <cp:lastModifiedBy>Andreas Lehner</cp:lastModifiedBy>
  <cp:revision/>
  <cp:lastPrinted>2019-05-28T20:22:10Z</cp:lastPrinted>
  <dcterms:created xsi:type="dcterms:W3CDTF">2016-09-30T09:03:59Z</dcterms:created>
  <dcterms:modified xsi:type="dcterms:W3CDTF">2019-06-24T17:06:40Z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0x010100D1B8E91631BD2846847273AC1BCE1AC9</vt:lpwstr>
  </property>
  <property fmtid="{D5CDD505-2E9C-101B-9397-08002B2CF9AE}" pid="3" name="tax_test">
    <vt:lpwstr/>
  </property>
</Properties>
</file>